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emf" ContentType="image/x-emf"/>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75" windowWidth="19320" windowHeight="7995"/>
  </bookViews>
  <sheets>
    <sheet name="Column Design" sheetId="1" r:id="rId1"/>
    <sheet name="Check" sheetId="2" r:id="rId2"/>
    <sheet name="Theories" sheetId="3" r:id="rId3"/>
    <sheet name="Disclaimer" sheetId="4" r:id="rId4"/>
  </sheets>
  <calcPr calcId="124519"/>
</workbook>
</file>

<file path=xl/calcChain.xml><?xml version="1.0" encoding="utf-8"?>
<calcChain xmlns="http://schemas.openxmlformats.org/spreadsheetml/2006/main">
  <c r="O58" i="1"/>
  <c r="O57"/>
  <c r="K102"/>
  <c r="K107" s="1"/>
  <c r="O60" l="1"/>
  <c r="Q54" s="1"/>
  <c r="Q55" s="1"/>
  <c r="E35" s="1"/>
  <c r="R48"/>
  <c r="Q34" l="1"/>
  <c r="H34"/>
  <c r="R71" l="1"/>
  <c r="R37" l="1"/>
  <c r="R36"/>
  <c r="J37"/>
  <c r="J36"/>
  <c r="T66"/>
  <c r="T65"/>
  <c r="T62"/>
  <c r="T61"/>
  <c r="Q66"/>
  <c r="Q65"/>
  <c r="Q62"/>
  <c r="Q61"/>
  <c r="T48" l="1"/>
  <c r="T49" l="1"/>
  <c r="S53" l="1"/>
  <c r="U53" s="1"/>
  <c r="S51"/>
  <c r="E37" s="1"/>
  <c r="R49"/>
  <c r="K16"/>
  <c r="L16" s="1"/>
  <c r="K43"/>
  <c r="G27"/>
  <c r="L6" l="1"/>
  <c r="N13"/>
  <c r="L5"/>
  <c r="G9"/>
  <c r="F74"/>
  <c r="C76" s="1"/>
  <c r="R26" l="1"/>
  <c r="S26" s="1"/>
  <c r="R25"/>
  <c r="S25" s="1"/>
  <c r="R17"/>
  <c r="S17" s="1"/>
  <c r="K17"/>
  <c r="L17" s="1"/>
  <c r="L18" s="1"/>
  <c r="N54" l="1"/>
  <c r="S50"/>
  <c r="E34" s="1"/>
  <c r="S27"/>
  <c r="J68"/>
  <c r="I85"/>
  <c r="K85" s="1"/>
  <c r="I89" s="1"/>
  <c r="K89" s="1"/>
  <c r="I49"/>
  <c r="I47"/>
  <c r="I91" l="1"/>
  <c r="K91" s="1"/>
  <c r="J93" s="1"/>
  <c r="Q29" s="1"/>
  <c r="G23"/>
  <c r="I55"/>
  <c r="K55" s="1"/>
  <c r="I57" s="1"/>
  <c r="K57" s="1"/>
  <c r="R16"/>
  <c r="S16" s="1"/>
  <c r="S18" s="1"/>
  <c r="K59" l="1"/>
  <c r="I61" s="1"/>
  <c r="K61" s="1"/>
  <c r="Q20" s="1"/>
  <c r="R9"/>
  <c r="R5"/>
  <c r="E74"/>
  <c r="C75" s="1"/>
  <c r="I66"/>
  <c r="K66" s="1"/>
  <c r="B90"/>
  <c r="T67" l="1"/>
  <c r="V66" s="1"/>
  <c r="T37" s="1"/>
  <c r="J70"/>
  <c r="K72" s="1"/>
  <c r="I74" s="1"/>
  <c r="K74" s="1"/>
  <c r="J20" s="1"/>
  <c r="L68"/>
  <c r="L11" s="1"/>
  <c r="Q67" s="1"/>
  <c r="S66" s="1"/>
  <c r="L37" s="1"/>
  <c r="C57"/>
  <c r="E57" s="1"/>
  <c r="C55"/>
  <c r="D53"/>
  <c r="C51"/>
  <c r="K104" s="1"/>
  <c r="K105" s="1"/>
  <c r="E38" s="1"/>
  <c r="F103" l="1"/>
  <c r="H103" s="1"/>
  <c r="F105" s="1"/>
  <c r="H105" s="1"/>
  <c r="C59"/>
  <c r="C61" s="1"/>
  <c r="F107" l="1"/>
  <c r="H107" s="1"/>
  <c r="G22"/>
  <c r="E59"/>
  <c r="C84" s="1"/>
  <c r="E61"/>
  <c r="E86"/>
  <c r="F109" l="1"/>
  <c r="H109" s="1"/>
  <c r="F111" s="1"/>
  <c r="H116" s="1"/>
  <c r="M103"/>
  <c r="E65"/>
  <c r="F63"/>
  <c r="R8" s="1"/>
  <c r="D63"/>
  <c r="D67" s="1"/>
  <c r="E84"/>
  <c r="D90" s="1"/>
  <c r="L10" s="1"/>
  <c r="Q63" s="1"/>
  <c r="S62" s="1"/>
  <c r="L36" s="1"/>
  <c r="C77" l="1"/>
  <c r="E76" s="1"/>
  <c r="R4"/>
  <c r="T63" s="1"/>
  <c r="V62" s="1"/>
  <c r="T36" s="1"/>
  <c r="D69"/>
  <c r="D70" s="1"/>
  <c r="Q19" s="1"/>
  <c r="E90"/>
  <c r="C92"/>
  <c r="E92" l="1"/>
  <c r="C94" l="1"/>
  <c r="Q28" s="1"/>
  <c r="J19" l="1"/>
</calcChain>
</file>

<file path=xl/comments1.xml><?xml version="1.0" encoding="utf-8"?>
<comments xmlns="http://schemas.openxmlformats.org/spreadsheetml/2006/main">
  <authors>
    <author>Himu</author>
  </authors>
  <commentList>
    <comment ref="E4" authorId="0">
      <text>
        <r>
          <rPr>
            <b/>
            <sz val="9"/>
            <color indexed="81"/>
            <rFont val="Tahoma"/>
            <charset val="1"/>
          </rPr>
          <t>Comp. Strength:</t>
        </r>
        <r>
          <rPr>
            <sz val="9"/>
            <color indexed="81"/>
            <rFont val="Tahoma"/>
            <charset val="1"/>
          </rPr>
          <t xml:space="preserve">
Compressive Strength of the Concrete in psi Unit</t>
        </r>
      </text>
    </comment>
    <comment ref="E6" authorId="0">
      <text>
        <r>
          <rPr>
            <b/>
            <sz val="9"/>
            <color indexed="81"/>
            <rFont val="Tahoma"/>
            <charset val="1"/>
          </rPr>
          <t>Yielding Strength:</t>
        </r>
        <r>
          <rPr>
            <sz val="9"/>
            <color indexed="81"/>
            <rFont val="Tahoma"/>
            <charset val="1"/>
          </rPr>
          <t xml:space="preserve">
Yielding Strength of the Steel in psi Unit</t>
        </r>
      </text>
    </comment>
    <comment ref="E8" authorId="0">
      <text>
        <r>
          <rPr>
            <b/>
            <sz val="9"/>
            <color indexed="81"/>
            <rFont val="Tahoma"/>
            <charset val="1"/>
          </rPr>
          <t>Column Width:</t>
        </r>
        <r>
          <rPr>
            <sz val="9"/>
            <color indexed="81"/>
            <rFont val="Tahoma"/>
            <charset val="1"/>
          </rPr>
          <t xml:space="preserve">
In case of rectangular column. Enter the width of the Column in Inch unit.</t>
        </r>
      </text>
    </comment>
    <comment ref="E10" authorId="0">
      <text>
        <r>
          <rPr>
            <b/>
            <sz val="9"/>
            <color indexed="81"/>
            <rFont val="Tahoma"/>
            <charset val="1"/>
          </rPr>
          <t>Steel Ratio:</t>
        </r>
        <r>
          <rPr>
            <sz val="9"/>
            <color indexed="81"/>
            <rFont val="Tahoma"/>
            <charset val="1"/>
          </rPr>
          <t xml:space="preserve">
Enter the Steel ratio of the Column.</t>
        </r>
      </text>
    </comment>
    <comment ref="E12" authorId="0">
      <text>
        <r>
          <rPr>
            <b/>
            <sz val="9"/>
            <color indexed="81"/>
            <rFont val="Tahoma"/>
            <charset val="1"/>
          </rPr>
          <t>Load on the Column:</t>
        </r>
        <r>
          <rPr>
            <sz val="9"/>
            <color indexed="81"/>
            <rFont val="Tahoma"/>
            <charset val="1"/>
          </rPr>
          <t xml:space="preserve">
Amount of load on the column with self weight of the column in Kip.</t>
        </r>
      </text>
    </comment>
    <comment ref="E14" authorId="0">
      <text>
        <r>
          <rPr>
            <b/>
            <sz val="9"/>
            <color indexed="81"/>
            <rFont val="Tahoma"/>
            <charset val="1"/>
          </rPr>
          <t>Reduction Factor:</t>
        </r>
        <r>
          <rPr>
            <sz val="9"/>
            <color indexed="81"/>
            <rFont val="Tahoma"/>
            <charset val="1"/>
          </rPr>
          <t xml:space="preserve">
Reduction factor for the rectangular column for USD method. Generally the value is 0.65</t>
        </r>
      </text>
    </comment>
    <comment ref="E16" authorId="0">
      <text>
        <r>
          <rPr>
            <b/>
            <sz val="9"/>
            <color indexed="81"/>
            <rFont val="Tahoma"/>
            <charset val="1"/>
          </rPr>
          <t>Reduction Factor:
Reduction Factor:</t>
        </r>
        <r>
          <rPr>
            <sz val="9"/>
            <color indexed="81"/>
            <rFont val="Tahoma"/>
            <charset val="1"/>
          </rPr>
          <t xml:space="preserve">
Reduction factor for the rectangular column for USD method. Generally the value is 0.70</t>
        </r>
      </text>
    </comment>
    <comment ref="E18" authorId="0">
      <text>
        <r>
          <rPr>
            <b/>
            <sz val="9"/>
            <color indexed="81"/>
            <rFont val="Tahoma"/>
            <charset val="1"/>
          </rPr>
          <t>Steel Ratio:</t>
        </r>
        <r>
          <rPr>
            <sz val="9"/>
            <color indexed="81"/>
            <rFont val="Tahoma"/>
            <charset val="1"/>
          </rPr>
          <t xml:space="preserve">
Steel ratio for WSD method.</t>
        </r>
      </text>
    </comment>
    <comment ref="E20" authorId="0">
      <text>
        <r>
          <rPr>
            <b/>
            <sz val="9"/>
            <color indexed="81"/>
            <rFont val="Tahoma"/>
            <charset val="1"/>
          </rPr>
          <t>Clear Cover:</t>
        </r>
        <r>
          <rPr>
            <sz val="9"/>
            <color indexed="81"/>
            <rFont val="Tahoma"/>
            <charset val="1"/>
          </rPr>
          <t xml:space="preserve">
Clear cover of the column in Inch Unit.</t>
        </r>
      </text>
    </comment>
    <comment ref="D24" authorId="0">
      <text>
        <r>
          <rPr>
            <b/>
            <sz val="9"/>
            <color indexed="81"/>
            <rFont val="Tahoma"/>
            <charset val="1"/>
          </rPr>
          <t>Width of Column:</t>
        </r>
        <r>
          <rPr>
            <sz val="9"/>
            <color indexed="81"/>
            <rFont val="Tahoma"/>
            <charset val="1"/>
          </rPr>
          <t xml:space="preserve">
This width of the column is used for the finding out the capacity of the column.</t>
        </r>
      </text>
    </comment>
    <comment ref="F24" authorId="0">
      <text>
        <r>
          <rPr>
            <b/>
            <sz val="9"/>
            <color indexed="81"/>
            <rFont val="Tahoma"/>
            <charset val="1"/>
          </rPr>
          <t>Total Depth:</t>
        </r>
        <r>
          <rPr>
            <sz val="9"/>
            <color indexed="81"/>
            <rFont val="Tahoma"/>
            <charset val="1"/>
          </rPr>
          <t xml:space="preserve">
This Depth of the column is used for the finding out the capacity of the column.</t>
        </r>
      </text>
    </comment>
    <comment ref="E28" authorId="0">
      <text>
        <r>
          <rPr>
            <b/>
            <sz val="9"/>
            <color indexed="81"/>
            <rFont val="Tahoma"/>
            <charset val="1"/>
          </rPr>
          <t>Radius of Circular Col:</t>
        </r>
        <r>
          <rPr>
            <sz val="9"/>
            <color indexed="81"/>
            <rFont val="Tahoma"/>
            <charset val="1"/>
          </rPr>
          <t xml:space="preserve">
This Radius will be used to find out the capacity of a circular column.</t>
        </r>
      </text>
    </comment>
  </commentList>
</comments>
</file>

<file path=xl/sharedStrings.xml><?xml version="1.0" encoding="utf-8"?>
<sst xmlns="http://schemas.openxmlformats.org/spreadsheetml/2006/main" count="447" uniqueCount="312">
  <si>
    <t>We know,</t>
  </si>
  <si>
    <t>Where,</t>
  </si>
  <si>
    <t>f,c    =</t>
  </si>
  <si>
    <t>psi</t>
  </si>
  <si>
    <t>fs    =.40*fy</t>
  </si>
  <si>
    <t>ρg</t>
  </si>
  <si>
    <t>Here, P</t>
  </si>
  <si>
    <t>kip</t>
  </si>
  <si>
    <t>Ag</t>
  </si>
  <si>
    <t>X</t>
  </si>
  <si>
    <t>Ast</t>
  </si>
  <si>
    <t>Factored Load: P</t>
  </si>
  <si>
    <t>We Know,</t>
  </si>
  <si>
    <t>in</t>
  </si>
  <si>
    <r>
      <t>in</t>
    </r>
    <r>
      <rPr>
        <vertAlign val="superscript"/>
        <sz val="11"/>
        <color theme="1"/>
        <rFont val="Calibri"/>
        <family val="2"/>
        <scheme val="minor"/>
      </rPr>
      <t>2</t>
    </r>
  </si>
  <si>
    <t xml:space="preserve">Total area of the column is: </t>
  </si>
  <si>
    <t>Steel ratio</t>
  </si>
  <si>
    <t>%</t>
  </si>
  <si>
    <t>Width of the Column:  W</t>
  </si>
  <si>
    <r>
      <t xml:space="preserve">For tied re. Col : </t>
    </r>
    <r>
      <rPr>
        <sz val="11"/>
        <color theme="1"/>
        <rFont val="Calibri"/>
        <family val="2"/>
      </rPr>
      <t>Ø</t>
    </r>
  </si>
  <si>
    <r>
      <t xml:space="preserve">For Spiral Col. : </t>
    </r>
    <r>
      <rPr>
        <sz val="11"/>
        <color theme="1"/>
        <rFont val="Calibri"/>
        <family val="2"/>
      </rPr>
      <t>Ø</t>
    </r>
  </si>
  <si>
    <t>so, r is</t>
  </si>
  <si>
    <r>
      <t>WSD ρ</t>
    </r>
    <r>
      <rPr>
        <vertAlign val="subscript"/>
        <sz val="11"/>
        <color theme="1"/>
        <rFont val="Calibri"/>
        <family val="2"/>
      </rPr>
      <t>g</t>
    </r>
  </si>
  <si>
    <t>Kip</t>
  </si>
  <si>
    <t>Calculations</t>
  </si>
  <si>
    <t>Breath:</t>
  </si>
  <si>
    <t>Area of the Column:</t>
  </si>
  <si>
    <t>So,   Ast :</t>
  </si>
  <si>
    <t>Ag:</t>
  </si>
  <si>
    <t>f'c</t>
  </si>
  <si>
    <t>ksi</t>
  </si>
  <si>
    <t>fy</t>
  </si>
  <si>
    <t>Width:</t>
  </si>
  <si>
    <t>So Dim. Of Column:</t>
  </si>
  <si>
    <t>Dim. of Column:</t>
  </si>
  <si>
    <t>Area of Column:</t>
  </si>
  <si>
    <t>So, Area of Steel:</t>
  </si>
  <si>
    <t>So, Ast</t>
  </si>
  <si>
    <t>Rectangular Tied Column   (USD)</t>
  </si>
  <si>
    <t>Rectangular Tied Column  ( WSD)</t>
  </si>
  <si>
    <t>Spiral Column:   ( WSD )</t>
  </si>
  <si>
    <t>Final Ag</t>
  </si>
  <si>
    <t>Radius : r</t>
  </si>
  <si>
    <t>For Spiral Column,</t>
  </si>
  <si>
    <t>Area of Steel  Ast:</t>
  </si>
  <si>
    <t>Result</t>
  </si>
  <si>
    <t xml:space="preserve">Use: </t>
  </si>
  <si>
    <t>No. of  #</t>
  </si>
  <si>
    <t>bar</t>
  </si>
  <si>
    <t>Total Area of Steel :</t>
  </si>
  <si>
    <t>Tie Design:</t>
  </si>
  <si>
    <t>Spacing</t>
  </si>
  <si>
    <t>S1</t>
  </si>
  <si>
    <t>S2</t>
  </si>
  <si>
    <t>S3</t>
  </si>
  <si>
    <t>Spacing of Tie bar</t>
  </si>
  <si>
    <t>in WSD</t>
  </si>
  <si>
    <t>in USD</t>
  </si>
  <si>
    <t>in  WSD</t>
  </si>
  <si>
    <t>in  USD</t>
  </si>
  <si>
    <t>USD Method:</t>
  </si>
  <si>
    <t xml:space="preserve">  Amount of Steel in WSD Method:</t>
  </si>
  <si>
    <r>
      <t xml:space="preserve">                               </t>
    </r>
    <r>
      <rPr>
        <b/>
        <sz val="20"/>
        <color rgb="FFFF0000"/>
        <rFont val="Calibri"/>
        <family val="2"/>
        <scheme val="minor"/>
      </rPr>
      <t xml:space="preserve"> Insert Your Data</t>
    </r>
  </si>
  <si>
    <t>Capacity Finder:</t>
  </si>
  <si>
    <t>Load Capacity of the Column is:</t>
  </si>
  <si>
    <t>Area of Steel:</t>
  </si>
  <si>
    <t>Radius for Circular Column:</t>
  </si>
  <si>
    <t>Kip (Rec.)</t>
  </si>
  <si>
    <t>Kip ( Cir.)</t>
  </si>
  <si>
    <t>Load (p)</t>
  </si>
  <si>
    <t>Amount of St. in WSD Method:</t>
  </si>
  <si>
    <t xml:space="preserve">             USD Method:</t>
  </si>
  <si>
    <t xml:space="preserve">  Amount of St. in WSD Method:</t>
  </si>
  <si>
    <t xml:space="preserve">               USD Method:</t>
  </si>
  <si>
    <t xml:space="preserve">             Capacity of the Column:</t>
  </si>
  <si>
    <t>circu rat</t>
  </si>
  <si>
    <t>·         Arch ribs</t>
  </si>
  <si>
    <t>·         Rigid frame member</t>
  </si>
  <si>
    <t>·         Compression member in trusses</t>
  </si>
  <si>
    <t>·         Shells</t>
  </si>
  <si>
    <t>·         Portion that carry axial compression</t>
  </si>
  <si>
    <t>Fig: Column</t>
  </si>
  <si>
    <t>Fig: Arch</t>
  </si>
  <si>
    <t>Fig: Rigid Frame</t>
  </si>
  <si>
    <t>Fig: Compression member in trusses</t>
  </si>
  <si>
    <t>Types of column according to reinforcement used</t>
  </si>
  <si>
    <t>1.       Member reinforced with longitudinal bars and lateral ties.</t>
  </si>
  <si>
    <t>2.       Member reinforced with longitudinal bars and continuous spirals.</t>
  </si>
  <si>
    <t>3.       Composite compression member reinforced with structural steel.</t>
  </si>
  <si>
    <t>Column may be divided into two broad categories:</t>
  </si>
  <si>
    <t>·         Short column – fail by crushing of concrete, lateral bucking need not to be considered.</t>
  </si>
  <si>
    <t>·         Long / Slender column – fail by lateral bucking</t>
  </si>
  <si>
    <t>Axially Loaded Column:</t>
  </si>
  <si>
    <t xml:space="preserve"> Pn= 0.85f’c (Ag-Ast) + fyAst</t>
  </si>
  <si>
    <t>According to ACI Code 10.3.6</t>
  </si>
  <si>
    <t>For spirally reinforced column, with ø=0.70</t>
  </si>
  <si>
    <t>For tied reinforced column, with ø=0.65</t>
  </si>
  <si>
    <t>According to ACI Code 10.9.1 (Steel Ratio of column)</t>
  </si>
  <si>
    <t xml:space="preserve"> Reinforcement ratio is defined by, ρ = As/Ag and the its range is 0.01≤ρ≤0.08</t>
  </si>
  <si>
    <t>According to this minimum steel ration in column is 1% of gross concrete area of column</t>
  </si>
  <si>
    <t>To avoid congestion most column are designed with a ratio below 0.04.</t>
  </si>
  <si>
    <t>According to ACI Code 10.9.2 (Minimum no. of bar)</t>
  </si>
  <si>
    <t>·         A minimum four longitudinal bar is required when the bar s are enclosed by spaced rectangular or circular ties.</t>
  </si>
  <si>
    <t>·         A minimum six longitudinal bar is required when the bar s are enclosed by a continuous spiral.</t>
  </si>
  <si>
    <t>According to ACI Code 7.10.5 (Design of tie)</t>
  </si>
  <si>
    <t>·         All bars of tied columns shall be enclosed by lateral ties.</t>
  </si>
  <si>
    <t>·         At least #3 (10 mm) tie for longitudinal bars up to #10(32 mm) and at least   #4 (12 mm) tie for #11,14, and 18(36,43,57 mm) and bundled longitudinal bars must be used.</t>
  </si>
  <si>
    <t>·         Spacing should not exceed 16 diameters of longitudinal bars, 48 diameters of tie bars, nor the least dimension of column.</t>
  </si>
  <si>
    <t>·         Every corner and alternative longitudinal bar shall have lateral support by ties having a included angle not more than 135⁰.</t>
  </si>
  <si>
    <t>·         No bar shall be farther than 6 in. ( 150 mm) clear on either side from laterally supported bar.</t>
  </si>
  <si>
    <t>According to ACI 7.7.1(c)</t>
  </si>
  <si>
    <t>Minimum clear  cover for column member = 1.5”</t>
  </si>
  <si>
    <t>According to ACI 7.6.3</t>
  </si>
  <si>
    <t>Clear distance between longitudinal bars shall not be less than 1.5db nor less than 1.5”.</t>
  </si>
  <si>
    <t xml:space="preserve"> </t>
  </si>
  <si>
    <t>Why value of ø is lower for column than beam:</t>
  </si>
  <si>
    <t>·         A beam failure would normally affect only a local region, where as a column failure could result in the collapse of entire structure.</t>
  </si>
  <si>
    <t>·         The strength of axially loaded members depends strongly on the concrete compressive strength whose quality control is very difficult in site.</t>
  </si>
  <si>
    <t>Fig: Tie arrangement</t>
  </si>
  <si>
    <t>member because compression force or stress dominates their behavior. Compression member includes</t>
  </si>
  <si>
    <t>Type-3</t>
  </si>
  <si>
    <t>According to loading condition column can be classified into following categories:</t>
  </si>
  <si>
    <t>Lateral Ties and Spiral</t>
  </si>
  <si>
    <t>According to ACI code 10.9.3 (Minimum spiral reinforcement Ratio)</t>
  </si>
  <si>
    <t>Spiral Reinforcement ratio</t>
  </si>
  <si>
    <t xml:space="preserve">Spacing of spiral can be found by, </t>
  </si>
  <si>
    <t>ACI 7.10.4: Spacing may not be less than 1” and may not be larger than 3”</t>
  </si>
  <si>
    <t>Example 1</t>
  </si>
  <si>
    <t>Design a square tied column to support an axial dead load of 400 K  and a live  lode of   210 K using f’c = 5 Ksi, and fy = 60 Ksi, and a steel ratio of about 5%. Design the necessary ties.</t>
  </si>
  <si>
    <t xml:space="preserve">Solution:  </t>
  </si>
  <si>
    <t xml:space="preserve">1.      </t>
  </si>
  <si>
    <t xml:space="preserve">2.      Because larger section is adopted, the steel percentage may be reduced by using </t>
  </si>
  <si>
    <t>)</t>
  </si>
  <si>
    <t xml:space="preserve">Column side =  </t>
  </si>
  <si>
    <t>Use fourteen no  #8  bars (</t>
  </si>
  <si>
    <t xml:space="preserve">(1)    </t>
  </si>
  <si>
    <t xml:space="preserve">(2)    </t>
  </si>
  <si>
    <t xml:space="preserve">(3)    </t>
  </si>
  <si>
    <t xml:space="preserve"> Use # 3 bar @ 15 in. c/c</t>
  </si>
  <si>
    <t>3.       Design of tie: choose # 3 bar. Spacing least of following</t>
  </si>
  <si>
    <t xml:space="preserve">Design a circular spiral column to support an axial dead load of 400 K and a live load of 250 K using f’c = 4 Ksi, fy = 60 Ksi, </t>
  </si>
  <si>
    <t>and a steel ratio of about 2.0%. Also, design the necessary spirals.</t>
  </si>
  <si>
    <t xml:space="preserve">Assignment: </t>
  </si>
  <si>
    <t xml:space="preserve">Compression plus Bending of Rectangular Column  </t>
  </si>
  <si>
    <t xml:space="preserve">Columns loaded with axial load and uniaxial moment is designed based on factored load, which must not exceed the design strength, i.e. </t>
  </si>
  <si>
    <t>øMn ≥ Mu</t>
  </si>
  <si>
    <t>øPn ≥ Pu</t>
  </si>
  <si>
    <t>Fig: Equivalent eccentricity of column load</t>
  </si>
  <si>
    <t xml:space="preserve">Strain compatibility Analysis and Interaction Diagram </t>
  </si>
  <si>
    <t>Equilibrium between external and internal axial forces shown in figure c</t>
  </si>
  <si>
    <t xml:space="preserve">Taking moment about the centerline of the section </t>
  </si>
  <si>
    <t>A column can be designed by solving the above two equations for a specific column section.</t>
  </si>
  <si>
    <t xml:space="preserve">A better approach, providing the basis for practical design, is to construct a strength interaction diagram defining failure load and </t>
  </si>
  <si>
    <t>failure moment for a given column for the full range of eccentricities from zero to infinity.</t>
  </si>
  <si>
    <t>Design Aid: With a representative column design chart column can be designed easily. And this can de done by two methods</t>
  </si>
  <si>
    <t>1.       </t>
  </si>
  <si>
    <t>a)      Select trial cross section dimensions b and h</t>
  </si>
  <si>
    <t>b)      Calculate the ratio γ based on required cover distances to the bar centroid, and select the corresponding column design chart.</t>
  </si>
  <si>
    <t xml:space="preserve">c)      Calculate </t>
  </si>
  <si>
    <t xml:space="preserve"> and </t>
  </si>
  <si>
    <t xml:space="preserve">d)      From the graph, for the values found in (c), read the required reinforcement ratio </t>
  </si>
  <si>
    <t xml:space="preserve">e)      Calculate the total steel area </t>
  </si>
  <si>
    <t>2.       </t>
  </si>
  <si>
    <t xml:space="preserve">a.      Select the reinforcement ratio </t>
  </si>
  <si>
    <t xml:space="preserve">b.      Choose a trial value of </t>
  </si>
  <si>
    <t xml:space="preserve"> and calculate </t>
  </si>
  <si>
    <t xml:space="preserve"> and γ</t>
  </si>
  <si>
    <t xml:space="preserve">c.       From the corresponding graph, read </t>
  </si>
  <si>
    <t xml:space="preserve"> and calculate the required </t>
  </si>
  <si>
    <t xml:space="preserve">d.      Calculate </t>
  </si>
  <si>
    <t xml:space="preserve"> if necessary to obtain a well-proportioned section</t>
  </si>
  <si>
    <t xml:space="preserve">f.        Calculate the total steel area </t>
  </si>
  <si>
    <t xml:space="preserve"> where </t>
  </si>
  <si>
    <t xml:space="preserve">e.      Revise   the  trial  value of </t>
  </si>
  <si>
    <t>Example 3 [example 8.3, Nilson 14th edition]</t>
  </si>
  <si>
    <t>(b) Check to ensure that the column is adequate for the condition of no live load on the roof.</t>
  </si>
  <si>
    <t xml:space="preserve">Material strengths are </t>
  </si>
  <si>
    <t xml:space="preserve"> and</t>
  </si>
  <si>
    <t>.</t>
  </si>
  <si>
    <t xml:space="preserve">Selection of reinforcement for column of given size : In a three-story structure, an exterior column is to be designed for a service dead </t>
  </si>
  <si>
    <t xml:space="preserve"> load of 222 kips, maximum live load of 297 kips, dead load moment of 136 ft-kips, and live load moment of 194 ft-kips. The minimum live </t>
  </si>
  <si>
    <t>load compatible with the full live load moment is 166 kips, obtained when no live load is placed on the roof but a full live load is placed on</t>
  </si>
  <si>
    <t xml:space="preserve"> the second floor. Architectural considerations require that a rectangular column be used, with dimensions b = 20 in. and h = 25 in.</t>
  </si>
  <si>
    <t xml:space="preserve">(a) Find the required column reinforcement for the condition that full live load acts. </t>
  </si>
  <si>
    <t>(a)   The column will be designed initially for full load, then checked for adequacy when live load is partially removed.</t>
  </si>
  <si>
    <t xml:space="preserve">  kips and </t>
  </si>
  <si>
    <t xml:space="preserve">a factored moment </t>
  </si>
  <si>
    <t xml:space="preserve">A column </t>
  </si>
  <si>
    <t xml:space="preserve">   A column </t>
  </si>
  <si>
    <t xml:space="preserve">             is specified, and reinforcement distributed around </t>
  </si>
  <si>
    <t>the column perimeter will be used. Bar cover is esti­mated to be 2.5 in. from the column face to the steel centerline for each bar. The column parameters</t>
  </si>
  <si>
    <t>(assuming bending about the strong axis) are</t>
  </si>
  <si>
    <t xml:space="preserve">According to the ACI safety provisions, the column must be designed for a factored load </t>
  </si>
  <si>
    <t>and                          as before. From Graph A.7 it is found that a reinforcement ratio of                                 is sufficient for this condition,</t>
  </si>
  <si>
    <t>less than that required in part (a), so no modification is required.</t>
  </si>
  <si>
    <t>20 in. Spacing is controlled by the diameter of the ties, and No. 3 (No. 10) ties will be used at 18 in. spacing.</t>
  </si>
  <si>
    <t>Selecting No. 3 (No. 10) ties for trial, the maximum tie spacing must not exceed,                                                                                 or</t>
  </si>
  <si>
    <t>Example 4 [example 8.4, Nilson 13th edition]</t>
  </si>
  <si>
    <t xml:space="preserve">Selection of column size for a given reinforcement ratio:   A column is to be designed to carry a factored load </t>
  </si>
  <si>
    <t xml:space="preserve">and factored moment </t>
  </si>
  <si>
    <t xml:space="preserve">           ft-kips. Material strengths </t>
  </si>
  <si>
    <t xml:space="preserve">     are specified.</t>
  </si>
  <si>
    <t xml:space="preserve">Cost studies for the particular location indicate that a reinforcement ratio </t>
  </si>
  <si>
    <t>of about 0.03 is optimum. Find the</t>
  </si>
  <si>
    <t>concentrated in two layers, adjacent to the outer faces of the column and parallel to the axis of bending, will be used.</t>
  </si>
  <si>
    <t xml:space="preserve">required dimensions b and h of the column. Bending will be about the strong axis, and an arrangement of steel with bars </t>
  </si>
  <si>
    <t>It is convenient to select a trial column dimension h, perpendicular to the axis of bending; a value of h = 25 in. will be selected,</t>
  </si>
  <si>
    <t xml:space="preserve">       Graph A. 11 of Appendix A applies. For </t>
  </si>
  <si>
    <t>the stated loads the eccentricity is</t>
  </si>
  <si>
    <t>and assuming a concrete cover of 2.5 in. to the bar centers, the parameter</t>
  </si>
  <si>
    <t>and</t>
  </si>
  <si>
    <t xml:space="preserve">    and</t>
  </si>
  <si>
    <t xml:space="preserve">         From Graph A. 11 with </t>
  </si>
  <si>
    <t xml:space="preserve">         from the trial dimension</t>
  </si>
  <si>
    <t xml:space="preserve">    the required column width is </t>
  </si>
  <si>
    <t xml:space="preserve">      will be used, for which the required steel area is </t>
  </si>
  <si>
    <t>Eight No. 11 (No. 36) bars will be used, providing</t>
  </si>
  <si>
    <t xml:space="preserve">             , arranged in two layers of four bars each, similar to the sketch shown in Graph A.11</t>
  </si>
  <si>
    <t>Biaxial Bending:  Interaction diagram of biaxially loaded column</t>
  </si>
  <si>
    <t>Approximate method:</t>
  </si>
  <si>
    <r>
      <t>1.</t>
    </r>
    <r>
      <rPr>
        <sz val="7"/>
        <color theme="1"/>
        <rFont val="Times New Roman"/>
        <family val="1"/>
      </rPr>
      <t xml:space="preserve">      </t>
    </r>
    <r>
      <rPr>
        <sz val="12"/>
        <color theme="1"/>
        <rFont val="Calibri"/>
        <family val="2"/>
        <scheme val="minor"/>
      </rPr>
      <t>Load Contour Method</t>
    </r>
  </si>
  <si>
    <r>
      <t>2.</t>
    </r>
    <r>
      <rPr>
        <sz val="7"/>
        <color theme="1"/>
        <rFont val="Times New Roman"/>
        <family val="1"/>
      </rPr>
      <t xml:space="preserve">      </t>
    </r>
    <r>
      <rPr>
        <sz val="12"/>
        <color theme="1"/>
        <rFont val="Calibri"/>
        <family val="2"/>
        <scheme val="minor"/>
      </rPr>
      <t>Reciprocal Load Method</t>
    </r>
  </si>
  <si>
    <t>Reciprocal Load Method</t>
  </si>
  <si>
    <r>
      <t xml:space="preserve"> </t>
    </r>
    <r>
      <rPr>
        <sz val="12"/>
        <color rgb="FF000000"/>
        <rFont val="Times New Roman"/>
        <family val="1"/>
      </rPr>
      <t xml:space="preserve">approximate value of nominal load in biaxial bending with eccentricities </t>
    </r>
  </si>
  <si>
    <r>
      <t xml:space="preserve"> </t>
    </r>
    <r>
      <rPr>
        <sz val="12"/>
        <color rgb="FF000000"/>
        <rFont val="Times New Roman"/>
        <family val="1"/>
      </rPr>
      <t xml:space="preserve">nominal load when only eccentricity </t>
    </r>
  </si>
  <si>
    <t xml:space="preserve">) </t>
  </si>
  <si>
    <r>
      <t xml:space="preserve"> </t>
    </r>
    <r>
      <rPr>
        <sz val="12"/>
        <color rgb="FF000000"/>
        <rFont val="Times New Roman"/>
        <family val="1"/>
      </rPr>
      <t>nominal load for concentrically loaded column</t>
    </r>
  </si>
  <si>
    <r>
      <t xml:space="preserve">  </t>
    </r>
    <r>
      <rPr>
        <sz val="12"/>
        <color rgb="FF000000"/>
        <rFont val="Times New Roman"/>
        <family val="1"/>
      </rPr>
      <t xml:space="preserve">and </t>
    </r>
  </si>
  <si>
    <r>
      <rPr>
        <sz val="12"/>
        <color rgb="FF000000"/>
        <rFont val="Times New Roman"/>
        <family val="1"/>
      </rPr>
      <t xml:space="preserve">is present </t>
    </r>
    <r>
      <rPr>
        <i/>
        <sz val="12"/>
        <color rgb="FF000000"/>
        <rFont val="Times New Roman"/>
        <family val="1"/>
      </rPr>
      <t>(</t>
    </r>
  </si>
  <si>
    <t>Example 5 [example 8.5, Nilson 14th edition]</t>
  </si>
  <si>
    <t xml:space="preserve">Design of column for biaxial bending: The column                                 shown below is rein­forced  </t>
  </si>
  <si>
    <t xml:space="preserve">with eight No. 9 (No. 29) bars arranged around the column perimeter, providing an area                          </t>
  </si>
  <si>
    <t xml:space="preserve"> A factored load            of 255 kips is to be applied with eccentricities                       in. and , </t>
  </si>
  <si>
    <t>as shown. Material strengths are                                           and                                            . Check Ihe adequacy of</t>
  </si>
  <si>
    <t xml:space="preserve"> the trial design using the reciprocal load method.</t>
  </si>
  <si>
    <r>
      <t xml:space="preserve">By the reciprocal load method, first considering bending about the </t>
    </r>
    <r>
      <rPr>
        <i/>
        <sz val="12"/>
        <color rgb="FF000000"/>
        <rFont val="Times New Roman"/>
        <family val="1"/>
      </rPr>
      <t xml:space="preserve">Y </t>
    </r>
    <r>
      <rPr>
        <sz val="12"/>
        <color rgb="FF000000"/>
        <rFont val="Times New Roman"/>
        <family val="1"/>
      </rPr>
      <t>axis,</t>
    </r>
  </si>
  <si>
    <r>
      <t xml:space="preserve">, using the average of Graphs A.6 </t>
    </r>
    <r>
      <rPr>
        <i/>
        <sz val="12"/>
        <color rgb="FF000000"/>
        <rFont val="Times New Roman"/>
        <family val="1"/>
      </rPr>
      <t>(</t>
    </r>
  </si>
  <si>
    <t>),</t>
  </si>
  <si>
    <t xml:space="preserve">   ,  and </t>
  </si>
  <si>
    <r>
      <t xml:space="preserve">            ) and A.7 </t>
    </r>
    <r>
      <rPr>
        <i/>
        <sz val="12"/>
        <color rgb="FF000000"/>
        <rFont val="Times New Roman"/>
        <family val="1"/>
      </rPr>
      <t>(</t>
    </r>
  </si>
  <si>
    <t xml:space="preserve">With the reinforcement ratio </t>
  </si>
  <si>
    <t xml:space="preserve">Then the bending about the X axis, </t>
  </si>
  <si>
    <t xml:space="preserve">          , and </t>
  </si>
  <si>
    <t xml:space="preserve">         Graph A.5 of the Appendix A gives</t>
  </si>
  <si>
    <t xml:space="preserve">Substituting these value in </t>
  </si>
  <si>
    <t xml:space="preserve">From which </t>
  </si>
  <si>
    <t xml:space="preserve">  Thus, according to the Bresler method, the design load of </t>
  </si>
  <si>
    <t xml:space="preserve">  can be applied safely.</t>
  </si>
  <si>
    <t xml:space="preserve"> [In general biaxial bending should be taken into account when the estimated eccentricity ratio approaches or exceeds 0.2]</t>
  </si>
  <si>
    <t>Column Design by USD Method</t>
  </si>
  <si>
    <r>
      <rPr>
        <b/>
        <sz val="11"/>
        <color theme="1"/>
        <rFont val="Calibri"/>
        <family val="2"/>
        <scheme val="minor"/>
      </rPr>
      <t>Column:</t>
    </r>
    <r>
      <rPr>
        <sz val="11"/>
        <color theme="1"/>
        <rFont val="Calibri"/>
        <family val="2"/>
        <scheme val="minor"/>
      </rPr>
      <t xml:space="preserve"> Columns are defined as members that carry loads chiefly in compression. Columns are generally referred as compression</t>
    </r>
  </si>
  <si>
    <t>Solution:</t>
  </si>
  <si>
    <t xml:space="preserve">          Rectangular Column</t>
  </si>
  <si>
    <t xml:space="preserve">             Circular Column</t>
  </si>
  <si>
    <t xml:space="preserve">      </t>
  </si>
  <si>
    <t xml:space="preserve">       Square Column</t>
  </si>
  <si>
    <t xml:space="preserve">use:    # </t>
  </si>
  <si>
    <t xml:space="preserve">bar @ </t>
  </si>
  <si>
    <t>in C/C</t>
  </si>
  <si>
    <t>Rect. Col: WSD:</t>
  </si>
  <si>
    <t>Calculation for Square Tied Column: (WSD)</t>
  </si>
  <si>
    <t>Calculation for Square Tied Column: (USD)</t>
  </si>
  <si>
    <t>lb.</t>
  </si>
  <si>
    <t>Spirally Tied Column ( USD )</t>
  </si>
  <si>
    <t>So, The dimension of the column is:</t>
  </si>
  <si>
    <t>Tie Design</t>
  </si>
  <si>
    <t>Check</t>
  </si>
  <si>
    <t>Check 01</t>
  </si>
  <si>
    <t>Check 02</t>
  </si>
  <si>
    <t>Md. Humayoun Kabir</t>
  </si>
  <si>
    <t>Bachelor of Science in Civil Engineering</t>
  </si>
  <si>
    <t>E-mail: humayoun6035@gmail.com</t>
  </si>
  <si>
    <t>IUBAT-International University of Business Agriculture and Technology.</t>
  </si>
  <si>
    <t xml:space="preserve"> the recent experience of the  owner. If any one wants to implement the result of this sheet in the practical field, it is their own liability.</t>
  </si>
  <si>
    <t>This Microsoft Excel spread sheet will be able to Design rectangular, square and circular column both in USD and WSD method.</t>
  </si>
  <si>
    <t>Capacity of the Rectangular Column is:</t>
  </si>
  <si>
    <t>Capacity of the Circular  Column is        :</t>
  </si>
  <si>
    <t>Square. Col: WSD:</t>
  </si>
  <si>
    <r>
      <t>in</t>
    </r>
    <r>
      <rPr>
        <vertAlign val="superscript"/>
        <sz val="11"/>
        <color theme="1"/>
        <rFont val="Calibri"/>
        <family val="2"/>
        <scheme val="minor"/>
      </rPr>
      <t>2</t>
    </r>
    <r>
      <rPr>
        <sz val="11"/>
        <color theme="1"/>
        <rFont val="Calibri"/>
        <family val="2"/>
        <scheme val="minor"/>
      </rPr>
      <t xml:space="preserve"> Required</t>
    </r>
    <r>
      <rPr>
        <vertAlign val="superscript"/>
        <sz val="11"/>
        <color theme="1"/>
        <rFont val="Calibri"/>
        <family val="2"/>
        <scheme val="minor"/>
      </rPr>
      <t xml:space="preserve"> </t>
    </r>
  </si>
  <si>
    <t>Area of steel for Circular Column   As</t>
  </si>
  <si>
    <t>Area of steel   for Rect. Or Square Col.</t>
  </si>
  <si>
    <t>Capacity Finder</t>
  </si>
  <si>
    <t>Rect. Col: USD:</t>
  </si>
  <si>
    <t>Comp Strength of Concrete f'c</t>
  </si>
  <si>
    <t>Yielding Strength of Steel    fy</t>
  </si>
  <si>
    <t>Kip USD</t>
  </si>
  <si>
    <t>Kip WSD</t>
  </si>
  <si>
    <t>lb</t>
  </si>
  <si>
    <t>Prepared by,      Md. Humayoun Kabir              BSc. in Civil Engineering             IUBAT- International University of Business Agriculture and Technology                E-mail: humayoun6035@gmail.com</t>
  </si>
  <si>
    <t>Last update: 27-08-2013</t>
  </si>
  <si>
    <t>Cell: +88 01771123050</t>
  </si>
  <si>
    <t>Disclaimer</t>
  </si>
  <si>
    <t>This three types of axially loaded short column can be designed by this spread sheet. This sheet is following the ACI and BNBC code and it's prepared by</t>
  </si>
  <si>
    <t>If you put values in the main sheet of "Column Design" same as the given values of the pictures bellow then you will find all other content and values same as the main sheet.</t>
  </si>
  <si>
    <t>Square. Col: USD :</t>
  </si>
  <si>
    <t>So, Area of Column A</t>
  </si>
  <si>
    <t>Area of Column  A</t>
  </si>
  <si>
    <t>Clear Cover    CC</t>
  </si>
  <si>
    <t>Ultimately if it becomes Main sheet, that means   " Column Design" = Check (1, 2) Then this sheet should work properly.</t>
  </si>
  <si>
    <r>
      <t>P=.85Ag(.25f'c+fs</t>
    </r>
    <r>
      <rPr>
        <sz val="11"/>
        <color theme="0"/>
        <rFont val="Calibri"/>
        <family val="2"/>
      </rPr>
      <t>ρ</t>
    </r>
    <r>
      <rPr>
        <vertAlign val="subscript"/>
        <sz val="11"/>
        <color theme="0"/>
        <rFont val="Calibri"/>
        <family val="2"/>
      </rPr>
      <t>g</t>
    </r>
    <r>
      <rPr>
        <sz val="11"/>
        <color theme="0"/>
        <rFont val="Calibri"/>
        <family val="2"/>
        <scheme val="minor"/>
      </rPr>
      <t>)</t>
    </r>
  </si>
  <si>
    <r>
      <t>in</t>
    </r>
    <r>
      <rPr>
        <vertAlign val="superscript"/>
        <sz val="11"/>
        <color theme="0"/>
        <rFont val="Calibri"/>
        <family val="2"/>
        <scheme val="minor"/>
      </rPr>
      <t>2</t>
    </r>
  </si>
  <si>
    <r>
      <t>in</t>
    </r>
    <r>
      <rPr>
        <vertAlign val="superscript"/>
        <sz val="11"/>
        <color theme="0"/>
        <rFont val="Calibri"/>
        <family val="2"/>
        <scheme val="minor"/>
      </rPr>
      <t>2</t>
    </r>
    <r>
      <rPr>
        <sz val="11"/>
        <color theme="0"/>
        <rFont val="Calibri"/>
        <family val="2"/>
        <scheme val="minor"/>
      </rPr>
      <t xml:space="preserve"> (Rect.)</t>
    </r>
  </si>
  <si>
    <r>
      <t>in</t>
    </r>
    <r>
      <rPr>
        <vertAlign val="superscript"/>
        <sz val="11"/>
        <color theme="0"/>
        <rFont val="Calibri"/>
        <family val="2"/>
        <scheme val="minor"/>
      </rPr>
      <t>2</t>
    </r>
    <r>
      <rPr>
        <sz val="11"/>
        <color theme="0"/>
        <rFont val="Calibri"/>
        <family val="2"/>
        <scheme val="minor"/>
      </rPr>
      <t>(Cir.)</t>
    </r>
  </si>
  <si>
    <r>
      <t>Pu=.80</t>
    </r>
    <r>
      <rPr>
        <sz val="11"/>
        <color theme="0"/>
        <rFont val="Calibri"/>
        <family val="2"/>
      </rPr>
      <t>Ø[0.85f'c(Ag-Ast)+fyAst]</t>
    </r>
  </si>
  <si>
    <r>
      <t xml:space="preserve">Let, </t>
    </r>
    <r>
      <rPr>
        <sz val="11"/>
        <color theme="0"/>
        <rFont val="Calibri"/>
        <family val="2"/>
      </rPr>
      <t>ρg</t>
    </r>
  </si>
  <si>
    <r>
      <t xml:space="preserve"> USD ρ</t>
    </r>
    <r>
      <rPr>
        <vertAlign val="subscript"/>
        <sz val="11"/>
        <color theme="0"/>
        <rFont val="Calibri"/>
        <family val="2"/>
      </rPr>
      <t>g</t>
    </r>
  </si>
  <si>
    <r>
      <t xml:space="preserve">Pu= </t>
    </r>
    <r>
      <rPr>
        <sz val="11"/>
        <color theme="0"/>
        <rFont val="Calibri"/>
        <family val="2"/>
      </rPr>
      <t>Ø0.85Ag[.85f'c(1-ρg)+fyρg]</t>
    </r>
  </si>
  <si>
    <r>
      <t xml:space="preserve">Area of Column = </t>
    </r>
    <r>
      <rPr>
        <sz val="11"/>
        <color theme="0"/>
        <rFont val="Calibri"/>
        <family val="2"/>
      </rPr>
      <t>π</t>
    </r>
    <r>
      <rPr>
        <sz val="11"/>
        <color theme="0"/>
        <rFont val="Calibri"/>
        <family val="2"/>
        <scheme val="minor"/>
      </rPr>
      <t>r2</t>
    </r>
  </si>
  <si>
    <r>
      <t>So,  ρ</t>
    </r>
    <r>
      <rPr>
        <vertAlign val="subscript"/>
        <sz val="11"/>
        <color theme="0"/>
        <rFont val="Calibri"/>
        <family val="2"/>
      </rPr>
      <t>g</t>
    </r>
  </si>
  <si>
    <r>
      <t>P= Ag [0.25f'c + fs</t>
    </r>
    <r>
      <rPr>
        <sz val="11"/>
        <color theme="0"/>
        <rFont val="Calibri"/>
        <family val="2"/>
      </rPr>
      <t>ρg</t>
    </r>
  </si>
  <si>
    <t xml:space="preserve">                  All short of constructive opinion is appreciated by the author.</t>
  </si>
  <si>
    <t>Watch the Tutorial of "Column Design with Excel" at: http://youtu.be/Jh9uz1F-u3Q</t>
  </si>
</sst>
</file>

<file path=xl/styles.xml><?xml version="1.0" encoding="utf-8"?>
<styleSheet xmlns="http://schemas.openxmlformats.org/spreadsheetml/2006/main">
  <fonts count="34">
    <font>
      <sz val="11"/>
      <color theme="1"/>
      <name val="Calibri"/>
      <family val="2"/>
      <scheme val="minor"/>
    </font>
    <font>
      <sz val="11"/>
      <color theme="1"/>
      <name val="Calibri"/>
      <family val="2"/>
    </font>
    <font>
      <vertAlign val="superscript"/>
      <sz val="11"/>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b/>
      <sz val="11"/>
      <color rgb="FFFF0000"/>
      <name val="Calibri"/>
      <family val="2"/>
      <scheme val="minor"/>
    </font>
    <font>
      <b/>
      <sz val="20"/>
      <color rgb="FFFF0000"/>
      <name val="Calibri"/>
      <family val="2"/>
      <scheme val="minor"/>
    </font>
    <font>
      <vertAlign val="subscript"/>
      <sz val="11"/>
      <color theme="1"/>
      <name val="Calibri"/>
      <family val="2"/>
    </font>
    <font>
      <b/>
      <sz val="11"/>
      <color theme="1"/>
      <name val="Calibri"/>
      <family val="2"/>
      <scheme val="minor"/>
    </font>
    <font>
      <b/>
      <sz val="12"/>
      <color theme="0"/>
      <name val="Calibri"/>
      <family val="2"/>
      <scheme val="minor"/>
    </font>
    <font>
      <b/>
      <sz val="14"/>
      <color theme="1"/>
      <name val="Calibri"/>
      <family val="2"/>
      <scheme val="minor"/>
    </font>
    <font>
      <b/>
      <sz val="20"/>
      <color rgb="FF7030A0"/>
      <name val="Calibri"/>
      <family val="2"/>
      <scheme val="minor"/>
    </font>
    <font>
      <sz val="8"/>
      <color rgb="FFFF0000"/>
      <name val="Calibri"/>
      <family val="2"/>
      <scheme val="minor"/>
    </font>
    <font>
      <sz val="8"/>
      <color rgb="FF002060"/>
      <name val="Calibri"/>
      <family val="2"/>
      <scheme val="minor"/>
    </font>
    <font>
      <sz val="12"/>
      <color theme="1"/>
      <name val="Calibri"/>
      <family val="2"/>
      <scheme val="minor"/>
    </font>
    <font>
      <sz val="7"/>
      <color theme="1"/>
      <name val="Times New Roman"/>
      <family val="1"/>
    </font>
    <font>
      <b/>
      <sz val="12"/>
      <color theme="1"/>
      <name val="Calibri"/>
      <family val="2"/>
      <scheme val="minor"/>
    </font>
    <font>
      <b/>
      <sz val="12"/>
      <color rgb="FF000000"/>
      <name val="Times New Roman"/>
      <family val="1"/>
    </font>
    <font>
      <sz val="12"/>
      <color rgb="FF000000"/>
      <name val="Times New Roman"/>
      <family val="1"/>
    </font>
    <font>
      <i/>
      <sz val="12"/>
      <color rgb="FF000000"/>
      <name val="Times New Roman"/>
      <family val="1"/>
    </font>
    <font>
      <b/>
      <u/>
      <sz val="20"/>
      <color rgb="FFFF0000"/>
      <name val="Calibri"/>
      <family val="2"/>
      <scheme val="minor"/>
    </font>
    <font>
      <b/>
      <sz val="16"/>
      <color theme="1"/>
      <name val="Calibri"/>
      <family val="2"/>
      <scheme val="minor"/>
    </font>
    <font>
      <b/>
      <u/>
      <sz val="36"/>
      <color rgb="FFFF0000"/>
      <name val="Calibri"/>
      <family val="2"/>
      <scheme val="minor"/>
    </font>
    <font>
      <b/>
      <sz val="16"/>
      <color theme="1"/>
      <name val="Times New Roman"/>
      <family val="1"/>
    </font>
    <font>
      <sz val="9"/>
      <color indexed="81"/>
      <name val="Tahoma"/>
      <charset val="1"/>
    </font>
    <font>
      <b/>
      <sz val="9"/>
      <color indexed="81"/>
      <name val="Tahoma"/>
      <charset val="1"/>
    </font>
    <font>
      <b/>
      <sz val="11"/>
      <name val="Calibri"/>
      <family val="2"/>
      <scheme val="minor"/>
    </font>
    <font>
      <sz val="11"/>
      <color rgb="FFFFC000"/>
      <name val="Calibri"/>
      <family val="2"/>
      <scheme val="minor"/>
    </font>
    <font>
      <b/>
      <sz val="14"/>
      <color rgb="FFFFC000"/>
      <name val="Calibri"/>
      <family val="2"/>
      <scheme val="minor"/>
    </font>
    <font>
      <sz val="11"/>
      <color theme="0"/>
      <name val="Calibri"/>
      <family val="2"/>
    </font>
    <font>
      <vertAlign val="subscript"/>
      <sz val="11"/>
      <color theme="0"/>
      <name val="Calibri"/>
      <family val="2"/>
    </font>
    <font>
      <vertAlign val="superscript"/>
      <sz val="11"/>
      <color theme="0"/>
      <name val="Calibri"/>
      <family val="2"/>
      <scheme val="minor"/>
    </font>
    <font>
      <sz val="11"/>
      <name val="Calibri"/>
      <family val="2"/>
      <scheme val="minor"/>
    </font>
  </fonts>
  <fills count="22">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33CC"/>
        <bgColor indexed="64"/>
      </patternFill>
    </fill>
    <fill>
      <patternFill patternType="solid">
        <fgColor rgb="FF00B0F0"/>
        <bgColor indexed="64"/>
      </patternFill>
    </fill>
    <fill>
      <patternFill patternType="solid">
        <fgColor theme="0"/>
        <bgColor indexed="64"/>
      </patternFill>
    </fill>
    <fill>
      <patternFill patternType="solid">
        <fgColor rgb="FFFFC000"/>
        <bgColor indexed="64"/>
      </patternFill>
    </fill>
    <fill>
      <patternFill patternType="solid">
        <fgColor theme="1" tint="0.149998474074526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92D050"/>
        <bgColor indexed="64"/>
      </patternFill>
    </fill>
    <fill>
      <patternFill patternType="solid">
        <fgColor theme="1" tint="0.249977111117893"/>
        <bgColor indexed="64"/>
      </patternFill>
    </fill>
    <fill>
      <patternFill patternType="solid">
        <fgColor rgb="FF41F117"/>
        <bgColor indexed="64"/>
      </patternFill>
    </fill>
    <fill>
      <patternFill patternType="solid">
        <fgColor theme="8" tint="-0.499984740745262"/>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rgb="FF7030A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8DFD9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ck">
        <color rgb="FF00B0F0"/>
      </left>
      <right/>
      <top style="thick">
        <color rgb="FF00B0F0"/>
      </top>
      <bottom/>
      <diagonal/>
    </border>
    <border>
      <left/>
      <right/>
      <top style="thick">
        <color rgb="FF00B0F0"/>
      </top>
      <bottom/>
      <diagonal/>
    </border>
    <border>
      <left/>
      <right style="thick">
        <color rgb="FF00B0F0"/>
      </right>
      <top style="thick">
        <color rgb="FF00B0F0"/>
      </top>
      <bottom/>
      <diagonal/>
    </border>
    <border>
      <left style="thick">
        <color rgb="FF00B0F0"/>
      </left>
      <right/>
      <top/>
      <bottom/>
      <diagonal/>
    </border>
    <border>
      <left/>
      <right style="thick">
        <color rgb="FF00B0F0"/>
      </right>
      <top/>
      <bottom/>
      <diagonal/>
    </border>
    <border>
      <left style="thick">
        <color rgb="FF00B0F0"/>
      </left>
      <right/>
      <top/>
      <bottom style="thick">
        <color rgb="FF00B0F0"/>
      </bottom>
      <diagonal/>
    </border>
    <border>
      <left/>
      <right/>
      <top/>
      <bottom style="thick">
        <color rgb="FF00B0F0"/>
      </bottom>
      <diagonal/>
    </border>
    <border>
      <left/>
      <right style="thick">
        <color rgb="FF00B0F0"/>
      </right>
      <top/>
      <bottom style="thick">
        <color rgb="FF00B0F0"/>
      </bottom>
      <diagonal/>
    </border>
  </borders>
  <cellStyleXfs count="1">
    <xf numFmtId="0" fontId="0" fillId="0" borderId="0"/>
  </cellStyleXfs>
  <cellXfs count="122">
    <xf numFmtId="0" fontId="0" fillId="0" borderId="0" xfId="0"/>
    <xf numFmtId="0" fontId="6" fillId="3" borderId="0" xfId="0" applyFont="1" applyFill="1" applyProtection="1">
      <protection hidden="1"/>
    </xf>
    <xf numFmtId="0" fontId="3" fillId="3" borderId="0" xfId="0" applyFont="1" applyFill="1" applyProtection="1">
      <protection hidden="1"/>
    </xf>
    <xf numFmtId="0" fontId="4" fillId="3" borderId="0" xfId="0" applyFont="1" applyFill="1" applyProtection="1">
      <protection hidden="1"/>
    </xf>
    <xf numFmtId="0" fontId="5" fillId="3" borderId="0" xfId="0" applyFont="1" applyFill="1" applyProtection="1">
      <protection hidden="1"/>
    </xf>
    <xf numFmtId="0" fontId="0" fillId="0" borderId="0" xfId="0" applyProtection="1">
      <protection hidden="1"/>
    </xf>
    <xf numFmtId="0" fontId="0" fillId="6" borderId="0" xfId="0" applyFill="1"/>
    <xf numFmtId="0" fontId="0" fillId="7" borderId="0" xfId="0" applyFill="1" applyProtection="1">
      <protection hidden="1"/>
    </xf>
    <xf numFmtId="0" fontId="0" fillId="11" borderId="0" xfId="0" applyFill="1" applyProtection="1">
      <protection hidden="1"/>
    </xf>
    <xf numFmtId="0" fontId="12" fillId="11" borderId="0" xfId="0" applyFont="1" applyFill="1" applyProtection="1">
      <protection hidden="1"/>
    </xf>
    <xf numFmtId="0" fontId="0" fillId="6" borderId="0" xfId="0" applyFill="1" applyProtection="1">
      <protection hidden="1"/>
    </xf>
    <xf numFmtId="0" fontId="0" fillId="14" borderId="0" xfId="0" applyFill="1" applyProtection="1">
      <protection hidden="1"/>
    </xf>
    <xf numFmtId="0" fontId="0" fillId="15" borderId="0" xfId="0" applyFill="1" applyProtection="1">
      <protection hidden="1"/>
    </xf>
    <xf numFmtId="0" fontId="13" fillId="11" borderId="0" xfId="0" applyFont="1" applyFill="1" applyProtection="1">
      <protection hidden="1"/>
    </xf>
    <xf numFmtId="0" fontId="14" fillId="11" borderId="0" xfId="0" applyFont="1" applyFill="1" applyProtection="1">
      <protection hidden="1"/>
    </xf>
    <xf numFmtId="0" fontId="0" fillId="6" borderId="0" xfId="0" applyFill="1" applyAlignment="1">
      <alignment horizontal="left"/>
    </xf>
    <xf numFmtId="0" fontId="0" fillId="6" borderId="0" xfId="0" applyFill="1" applyAlignment="1">
      <alignment horizontal="center"/>
    </xf>
    <xf numFmtId="0" fontId="19" fillId="0" borderId="0" xfId="0" applyFont="1"/>
    <xf numFmtId="0" fontId="18" fillId="0" borderId="0" xfId="0" applyFont="1" applyAlignment="1">
      <alignment horizontal="justify" vertical="center"/>
    </xf>
    <xf numFmtId="0" fontId="15" fillId="0" borderId="0" xfId="0" applyFont="1"/>
    <xf numFmtId="0" fontId="17" fillId="0" borderId="0" xfId="0" applyFont="1" applyAlignment="1">
      <alignment vertical="center"/>
    </xf>
    <xf numFmtId="0" fontId="19" fillId="0" borderId="0" xfId="0" applyFont="1" applyAlignment="1">
      <alignment vertical="center"/>
    </xf>
    <xf numFmtId="0" fontId="15" fillId="0" borderId="0" xfId="0" applyFont="1" applyAlignment="1">
      <alignment vertical="center"/>
    </xf>
    <xf numFmtId="0" fontId="15" fillId="6" borderId="0" xfId="0" applyFont="1" applyFill="1" applyAlignment="1">
      <alignment horizontal="left" vertical="center" indent="5"/>
    </xf>
    <xf numFmtId="0" fontId="19" fillId="6" borderId="0" xfId="0" applyFont="1" applyFill="1" applyAlignment="1">
      <alignment vertical="center"/>
    </xf>
    <xf numFmtId="0" fontId="20" fillId="6" borderId="0" xfId="0" applyFont="1" applyFill="1" applyAlignment="1">
      <alignment vertical="center"/>
    </xf>
    <xf numFmtId="0" fontId="15" fillId="6" borderId="0" xfId="0" applyFont="1" applyFill="1" applyAlignment="1">
      <alignment vertical="center"/>
    </xf>
    <xf numFmtId="0" fontId="11" fillId="6" borderId="0" xfId="0" applyFont="1" applyFill="1"/>
    <xf numFmtId="0" fontId="9" fillId="6" borderId="0" xfId="0" applyFont="1" applyFill="1"/>
    <xf numFmtId="0" fontId="0" fillId="0" borderId="0" xfId="0" applyFont="1" applyAlignment="1">
      <alignment vertical="center"/>
    </xf>
    <xf numFmtId="0" fontId="9" fillId="6" borderId="0" xfId="0" applyFont="1" applyFill="1" applyAlignment="1">
      <alignment vertical="center"/>
    </xf>
    <xf numFmtId="0" fontId="21" fillId="6" borderId="0" xfId="0" applyFont="1" applyFill="1"/>
    <xf numFmtId="0" fontId="22" fillId="6" borderId="0" xfId="0" applyFont="1" applyFill="1"/>
    <xf numFmtId="0" fontId="23" fillId="6" borderId="0" xfId="0" applyFont="1" applyFill="1" applyProtection="1">
      <protection hidden="1"/>
    </xf>
    <xf numFmtId="0" fontId="0" fillId="6" borderId="14" xfId="0" applyFill="1" applyBorder="1" applyProtection="1">
      <protection hidden="1"/>
    </xf>
    <xf numFmtId="0" fontId="0" fillId="6" borderId="15" xfId="0" applyFill="1" applyBorder="1" applyProtection="1">
      <protection hidden="1"/>
    </xf>
    <xf numFmtId="0" fontId="0" fillId="6" borderId="16" xfId="0" applyFill="1" applyBorder="1" applyProtection="1">
      <protection hidden="1"/>
    </xf>
    <xf numFmtId="0" fontId="0" fillId="6" borderId="0" xfId="0" applyFill="1" applyBorder="1" applyProtection="1">
      <protection hidden="1"/>
    </xf>
    <xf numFmtId="0" fontId="0" fillId="6" borderId="17" xfId="0" applyFill="1" applyBorder="1" applyProtection="1">
      <protection hidden="1"/>
    </xf>
    <xf numFmtId="0" fontId="24" fillId="6" borderId="0" xfId="0" applyFont="1" applyFill="1" applyBorder="1" applyProtection="1">
      <protection hidden="1"/>
    </xf>
    <xf numFmtId="0" fontId="0" fillId="6" borderId="18" xfId="0" applyFill="1" applyBorder="1" applyProtection="1">
      <protection hidden="1"/>
    </xf>
    <xf numFmtId="0" fontId="17" fillId="6" borderId="0" xfId="0" applyFont="1" applyFill="1" applyBorder="1" applyProtection="1">
      <protection hidden="1"/>
    </xf>
    <xf numFmtId="0" fontId="0" fillId="6" borderId="19" xfId="0" applyFill="1" applyBorder="1" applyProtection="1">
      <protection hidden="1"/>
    </xf>
    <xf numFmtId="0" fontId="0" fillId="6" borderId="20" xfId="0" applyFill="1" applyBorder="1" applyProtection="1">
      <protection hidden="1"/>
    </xf>
    <xf numFmtId="0" fontId="0" fillId="6" borderId="21" xfId="0" applyFill="1" applyBorder="1" applyProtection="1">
      <protection hidden="1"/>
    </xf>
    <xf numFmtId="0" fontId="0" fillId="6" borderId="11" xfId="0" applyFill="1" applyBorder="1" applyProtection="1">
      <protection hidden="1"/>
    </xf>
    <xf numFmtId="0" fontId="0" fillId="0" borderId="0" xfId="0" applyBorder="1" applyProtection="1">
      <protection hidden="1"/>
    </xf>
    <xf numFmtId="0" fontId="0" fillId="16" borderId="0" xfId="0" applyFill="1" applyProtection="1">
      <protection hidden="1"/>
    </xf>
    <xf numFmtId="0" fontId="9" fillId="6" borderId="0" xfId="0" applyFont="1" applyFill="1" applyBorder="1" applyAlignment="1" applyProtection="1">
      <alignment horizontal="center"/>
      <protection hidden="1"/>
    </xf>
    <xf numFmtId="0" fontId="0" fillId="6" borderId="0" xfId="0" applyFill="1" applyAlignment="1" applyProtection="1">
      <alignment horizontal="right"/>
      <protection hidden="1"/>
    </xf>
    <xf numFmtId="0" fontId="11" fillId="5" borderId="0" xfId="0" applyFont="1" applyFill="1" applyProtection="1">
      <protection hidden="1"/>
    </xf>
    <xf numFmtId="0" fontId="0" fillId="5" borderId="0" xfId="0" applyFill="1" applyProtection="1">
      <protection hidden="1"/>
    </xf>
    <xf numFmtId="0" fontId="0" fillId="2" borderId="0" xfId="0" applyFill="1" applyProtection="1">
      <protection hidden="1"/>
    </xf>
    <xf numFmtId="0" fontId="0" fillId="2" borderId="0" xfId="0" applyFill="1" applyBorder="1" applyProtection="1">
      <protection hidden="1"/>
    </xf>
    <xf numFmtId="0" fontId="0" fillId="9" borderId="0" xfId="0" applyFill="1" applyProtection="1">
      <protection hidden="1"/>
    </xf>
    <xf numFmtId="0" fontId="0" fillId="9" borderId="0" xfId="0" applyFill="1" applyBorder="1" applyProtection="1">
      <protection hidden="1"/>
    </xf>
    <xf numFmtId="0" fontId="1" fillId="0" borderId="0" xfId="0" applyFont="1" applyBorder="1" applyProtection="1">
      <protection hidden="1"/>
    </xf>
    <xf numFmtId="0" fontId="0" fillId="13" borderId="0" xfId="0" applyFill="1" applyProtection="1">
      <protection hidden="1"/>
    </xf>
    <xf numFmtId="0" fontId="9" fillId="0" borderId="0" xfId="0" applyFont="1" applyBorder="1" applyAlignment="1" applyProtection="1">
      <alignment horizontal="center"/>
      <protection hidden="1"/>
    </xf>
    <xf numFmtId="0" fontId="1" fillId="6" borderId="0" xfId="0" applyFont="1" applyFill="1" applyBorder="1" applyProtection="1">
      <protection hidden="1"/>
    </xf>
    <xf numFmtId="0" fontId="0" fillId="11" borderId="0" xfId="0" applyFill="1" applyBorder="1" applyProtection="1">
      <protection hidden="1"/>
    </xf>
    <xf numFmtId="0" fontId="0" fillId="10" borderId="0" xfId="0" applyFill="1" applyAlignment="1" applyProtection="1">
      <alignment horizontal="right"/>
      <protection hidden="1"/>
    </xf>
    <xf numFmtId="0" fontId="0" fillId="10" borderId="0" xfId="0" applyFill="1" applyProtection="1">
      <protection hidden="1"/>
    </xf>
    <xf numFmtId="0" fontId="0" fillId="10" borderId="0" xfId="0" applyFill="1" applyBorder="1" applyProtection="1">
      <protection hidden="1"/>
    </xf>
    <xf numFmtId="0" fontId="4" fillId="6" borderId="0" xfId="0" applyFont="1" applyFill="1" applyProtection="1">
      <protection hidden="1"/>
    </xf>
    <xf numFmtId="0" fontId="0" fillId="0" borderId="4" xfId="0" applyBorder="1" applyProtection="1">
      <protection hidden="1"/>
    </xf>
    <xf numFmtId="0" fontId="0" fillId="0" borderId="5" xfId="0" applyBorder="1" applyProtection="1">
      <protection hidden="1"/>
    </xf>
    <xf numFmtId="0" fontId="10" fillId="8" borderId="0" xfId="0" applyFont="1" applyFill="1" applyBorder="1" applyAlignment="1" applyProtection="1">
      <alignment horizontal="center"/>
      <protection locked="0" hidden="1"/>
    </xf>
    <xf numFmtId="0" fontId="3" fillId="12" borderId="0" xfId="0" applyFont="1" applyFill="1" applyBorder="1" applyAlignment="1" applyProtection="1">
      <alignment horizontal="center"/>
      <protection locked="0" hidden="1"/>
    </xf>
    <xf numFmtId="0" fontId="10" fillId="12" borderId="0" xfId="0" applyFont="1" applyFill="1" applyBorder="1" applyAlignment="1" applyProtection="1">
      <alignment horizontal="center"/>
      <protection locked="0" hidden="1"/>
    </xf>
    <xf numFmtId="0" fontId="9" fillId="20" borderId="0" xfId="0" applyFont="1" applyFill="1" applyBorder="1" applyProtection="1">
      <protection locked="0" hidden="1"/>
    </xf>
    <xf numFmtId="0" fontId="9" fillId="20" borderId="0" xfId="0" applyFont="1" applyFill="1" applyBorder="1" applyAlignment="1" applyProtection="1">
      <alignment horizontal="center"/>
      <protection locked="0" hidden="1"/>
    </xf>
    <xf numFmtId="0" fontId="9" fillId="19" borderId="0" xfId="0" applyFont="1" applyFill="1" applyBorder="1" applyProtection="1">
      <protection locked="0" hidden="1"/>
    </xf>
    <xf numFmtId="0" fontId="9" fillId="19" borderId="0" xfId="0" applyFont="1" applyFill="1" applyBorder="1" applyAlignment="1" applyProtection="1">
      <alignment horizontal="center"/>
      <protection locked="0" hidden="1"/>
    </xf>
    <xf numFmtId="0" fontId="9" fillId="15" borderId="0" xfId="0" applyFont="1" applyFill="1" applyBorder="1" applyAlignment="1" applyProtection="1">
      <alignment horizontal="center"/>
      <protection locked="0" hidden="1"/>
    </xf>
    <xf numFmtId="0" fontId="0" fillId="13" borderId="0" xfId="0" applyFill="1" applyBorder="1" applyAlignment="1" applyProtection="1">
      <alignment horizontal="center"/>
      <protection hidden="1"/>
    </xf>
    <xf numFmtId="0" fontId="10" fillId="17" borderId="0" xfId="0" applyFont="1" applyFill="1" applyBorder="1" applyProtection="1">
      <protection hidden="1"/>
    </xf>
    <xf numFmtId="0" fontId="6" fillId="4" borderId="1" xfId="0" applyFont="1" applyFill="1" applyBorder="1" applyProtection="1">
      <protection hidden="1"/>
    </xf>
    <xf numFmtId="0" fontId="4" fillId="4" borderId="2" xfId="0" applyFont="1" applyFill="1" applyBorder="1" applyProtection="1">
      <protection hidden="1"/>
    </xf>
    <xf numFmtId="0" fontId="4" fillId="4" borderId="3" xfId="0" applyFont="1" applyFill="1" applyBorder="1" applyProtection="1">
      <protection hidden="1"/>
    </xf>
    <xf numFmtId="0" fontId="0" fillId="6" borderId="4" xfId="0" applyFill="1" applyBorder="1" applyProtection="1">
      <protection hidden="1"/>
    </xf>
    <xf numFmtId="0" fontId="0" fillId="6" borderId="5" xfId="0" applyFill="1" applyBorder="1" applyProtection="1">
      <protection hidden="1"/>
    </xf>
    <xf numFmtId="0" fontId="1" fillId="0" borderId="5" xfId="0" applyFont="1" applyBorder="1" applyProtection="1">
      <protection hidden="1"/>
    </xf>
    <xf numFmtId="0" fontId="0" fillId="11" borderId="4" xfId="0" applyFill="1" applyBorder="1" applyProtection="1">
      <protection hidden="1"/>
    </xf>
    <xf numFmtId="0" fontId="0" fillId="11" borderId="5" xfId="0" applyFill="1" applyBorder="1" applyProtection="1">
      <protection hidden="1"/>
    </xf>
    <xf numFmtId="0" fontId="3" fillId="12" borderId="5" xfId="0" applyFont="1" applyFill="1" applyBorder="1" applyAlignment="1" applyProtection="1">
      <alignment horizontal="center"/>
      <protection locked="0" hidden="1"/>
    </xf>
    <xf numFmtId="0" fontId="10" fillId="17" borderId="5" xfId="0" applyFont="1" applyFill="1" applyBorder="1" applyProtection="1">
      <protection hidden="1"/>
    </xf>
    <xf numFmtId="0" fontId="0" fillId="6" borderId="4" xfId="0" applyFill="1" applyBorder="1" applyAlignment="1" applyProtection="1">
      <alignment horizontal="left"/>
      <protection hidden="1"/>
    </xf>
    <xf numFmtId="0" fontId="0" fillId="6" borderId="7" xfId="0" applyFill="1" applyBorder="1" applyProtection="1">
      <protection hidden="1"/>
    </xf>
    <xf numFmtId="0" fontId="0" fillId="6" borderId="9" xfId="0" applyFill="1" applyBorder="1" applyProtection="1">
      <protection hidden="1"/>
    </xf>
    <xf numFmtId="0" fontId="9" fillId="18" borderId="9" xfId="0" applyFont="1" applyFill="1" applyBorder="1" applyProtection="1">
      <protection hidden="1"/>
    </xf>
    <xf numFmtId="0" fontId="0" fillId="6" borderId="10" xfId="0" applyFill="1" applyBorder="1" applyProtection="1">
      <protection hidden="1"/>
    </xf>
    <xf numFmtId="0" fontId="0" fillId="6" borderId="0" xfId="0" applyFill="1" applyBorder="1" applyAlignment="1" applyProtection="1">
      <alignment horizontal="right"/>
      <protection hidden="1"/>
    </xf>
    <xf numFmtId="0" fontId="0" fillId="6" borderId="0" xfId="0" applyFill="1" applyBorder="1" applyAlignment="1" applyProtection="1">
      <alignment horizontal="center" vertical="center"/>
      <protection hidden="1"/>
    </xf>
    <xf numFmtId="0" fontId="0" fillId="6" borderId="12" xfId="0" applyFill="1" applyBorder="1" applyProtection="1">
      <protection hidden="1"/>
    </xf>
    <xf numFmtId="0" fontId="0" fillId="6" borderId="13" xfId="0" applyFill="1" applyBorder="1" applyProtection="1">
      <protection hidden="1"/>
    </xf>
    <xf numFmtId="0" fontId="0" fillId="0" borderId="0" xfId="0" applyFill="1" applyProtection="1">
      <protection hidden="1"/>
    </xf>
    <xf numFmtId="0" fontId="10" fillId="12" borderId="0" xfId="0" applyFont="1" applyFill="1" applyBorder="1" applyAlignment="1" applyProtection="1">
      <alignment horizontal="center" vertical="center"/>
      <protection locked="0" hidden="1"/>
    </xf>
    <xf numFmtId="0" fontId="6" fillId="6" borderId="9" xfId="0" applyFont="1" applyFill="1" applyBorder="1" applyProtection="1">
      <protection hidden="1"/>
    </xf>
    <xf numFmtId="0" fontId="6" fillId="6" borderId="0" xfId="0" applyFont="1" applyFill="1" applyBorder="1" applyProtection="1">
      <protection hidden="1"/>
    </xf>
    <xf numFmtId="0" fontId="27" fillId="6" borderId="0" xfId="0" applyFont="1" applyFill="1" applyBorder="1" applyProtection="1">
      <protection hidden="1"/>
    </xf>
    <xf numFmtId="0" fontId="0" fillId="6" borderId="6" xfId="0" applyFill="1" applyBorder="1" applyProtection="1">
      <protection hidden="1"/>
    </xf>
    <xf numFmtId="0" fontId="0" fillId="6" borderId="8" xfId="0" applyFill="1" applyBorder="1" applyProtection="1">
      <protection hidden="1"/>
    </xf>
    <xf numFmtId="0" fontId="17" fillId="21" borderId="0" xfId="0" applyFont="1" applyFill="1" applyAlignment="1" applyProtection="1">
      <alignment horizontal="center"/>
      <protection hidden="1"/>
    </xf>
    <xf numFmtId="0" fontId="17" fillId="11" borderId="0" xfId="0" applyFont="1" applyFill="1" applyBorder="1" applyProtection="1">
      <protection hidden="1"/>
    </xf>
    <xf numFmtId="0" fontId="17" fillId="13" borderId="0" xfId="0" applyFont="1" applyFill="1" applyBorder="1" applyProtection="1">
      <protection hidden="1"/>
    </xf>
    <xf numFmtId="0" fontId="17" fillId="6" borderId="0" xfId="0" applyFont="1" applyFill="1" applyProtection="1">
      <protection hidden="1"/>
    </xf>
    <xf numFmtId="0" fontId="28" fillId="7" borderId="0" xfId="0" applyFont="1" applyFill="1" applyProtection="1">
      <protection hidden="1"/>
    </xf>
    <xf numFmtId="0" fontId="29" fillId="7" borderId="0" xfId="0" applyFont="1" applyFill="1" applyProtection="1">
      <protection hidden="1"/>
    </xf>
    <xf numFmtId="0" fontId="28" fillId="14" borderId="0" xfId="0" applyFont="1" applyFill="1" applyProtection="1">
      <protection hidden="1"/>
    </xf>
    <xf numFmtId="0" fontId="28" fillId="0" borderId="0" xfId="0" applyFont="1" applyProtection="1">
      <protection hidden="1"/>
    </xf>
    <xf numFmtId="0" fontId="5" fillId="0" borderId="0" xfId="0" applyFont="1" applyFill="1" applyBorder="1" applyProtection="1">
      <protection hidden="1"/>
    </xf>
    <xf numFmtId="0" fontId="3" fillId="0" borderId="0" xfId="0" applyFont="1" applyFill="1" applyBorder="1" applyAlignment="1" applyProtection="1">
      <alignment horizontal="center"/>
      <protection hidden="1"/>
    </xf>
    <xf numFmtId="0" fontId="3" fillId="0" borderId="0" xfId="0" applyFont="1" applyFill="1" applyBorder="1" applyAlignment="1" applyProtection="1">
      <alignment horizontal="right"/>
      <protection hidden="1"/>
    </xf>
    <xf numFmtId="0" fontId="5" fillId="0" borderId="0" xfId="0" applyFont="1" applyFill="1" applyBorder="1" applyAlignment="1" applyProtection="1">
      <alignment horizontal="center"/>
      <protection hidden="1"/>
    </xf>
    <xf numFmtId="0" fontId="3" fillId="0" borderId="0" xfId="0" applyFont="1" applyFill="1" applyBorder="1" applyProtection="1">
      <protection hidden="1"/>
    </xf>
    <xf numFmtId="0" fontId="30" fillId="0" borderId="0" xfId="0" applyFont="1" applyFill="1" applyBorder="1" applyProtection="1">
      <protection hidden="1"/>
    </xf>
    <xf numFmtId="0" fontId="10" fillId="0" borderId="0" xfId="0" applyFont="1" applyFill="1" applyBorder="1" applyAlignment="1" applyProtection="1">
      <alignment horizontal="center"/>
      <protection hidden="1"/>
    </xf>
    <xf numFmtId="0" fontId="5" fillId="0" borderId="0" xfId="0" applyFont="1" applyFill="1" applyBorder="1" applyAlignment="1" applyProtection="1">
      <alignment horizontal="left"/>
      <protection hidden="1"/>
    </xf>
    <xf numFmtId="2" fontId="5" fillId="0" borderId="0" xfId="0" applyNumberFormat="1" applyFont="1" applyFill="1" applyBorder="1" applyProtection="1">
      <protection hidden="1"/>
    </xf>
    <xf numFmtId="0" fontId="33" fillId="0" borderId="0" xfId="0" applyFont="1" applyFill="1" applyBorder="1" applyProtection="1">
      <protection hidden="1"/>
    </xf>
    <xf numFmtId="0" fontId="33" fillId="0" borderId="0" xfId="0" applyFont="1" applyBorder="1" applyProtection="1">
      <protection hidden="1"/>
    </xf>
  </cellXfs>
  <cellStyles count="1">
    <cellStyle name="Normal" xfId="0" builtinId="0"/>
  </cellStyles>
  <dxfs count="0"/>
  <tableStyles count="0" defaultTableStyle="TableStyleMedium2" defaultPivotStyle="PivotStyleLight16"/>
  <colors>
    <mruColors>
      <color rgb="FF8DFD90"/>
      <color rgb="FF41F11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6" Type="http://schemas.openxmlformats.org/officeDocument/2006/relationships/image" Target="../media/image30.png"/><Relationship Id="rId21" Type="http://schemas.openxmlformats.org/officeDocument/2006/relationships/image" Target="../media/image25.png"/><Relationship Id="rId34" Type="http://schemas.openxmlformats.org/officeDocument/2006/relationships/image" Target="../media/image38.png"/><Relationship Id="rId42" Type="http://schemas.openxmlformats.org/officeDocument/2006/relationships/image" Target="../media/image46.png"/><Relationship Id="rId47" Type="http://schemas.openxmlformats.org/officeDocument/2006/relationships/image" Target="../media/image51.png"/><Relationship Id="rId50" Type="http://schemas.openxmlformats.org/officeDocument/2006/relationships/image" Target="../media/image54.png"/><Relationship Id="rId55" Type="http://schemas.openxmlformats.org/officeDocument/2006/relationships/image" Target="../media/image59.png"/><Relationship Id="rId63" Type="http://schemas.openxmlformats.org/officeDocument/2006/relationships/image" Target="../media/image67.png"/><Relationship Id="rId68" Type="http://schemas.openxmlformats.org/officeDocument/2006/relationships/image" Target="../media/image72.png"/><Relationship Id="rId76" Type="http://schemas.openxmlformats.org/officeDocument/2006/relationships/image" Target="../media/image80.png"/><Relationship Id="rId84" Type="http://schemas.openxmlformats.org/officeDocument/2006/relationships/image" Target="../media/image88.png"/><Relationship Id="rId89" Type="http://schemas.openxmlformats.org/officeDocument/2006/relationships/image" Target="../media/image93.png"/><Relationship Id="rId97" Type="http://schemas.openxmlformats.org/officeDocument/2006/relationships/image" Target="../media/image101.emf"/><Relationship Id="rId7" Type="http://schemas.openxmlformats.org/officeDocument/2006/relationships/image" Target="../media/image11.emf"/><Relationship Id="rId71" Type="http://schemas.openxmlformats.org/officeDocument/2006/relationships/image" Target="../media/image75.png"/><Relationship Id="rId92" Type="http://schemas.openxmlformats.org/officeDocument/2006/relationships/image" Target="../media/image96.png"/><Relationship Id="rId2" Type="http://schemas.openxmlformats.org/officeDocument/2006/relationships/image" Target="../media/image6.jpeg"/><Relationship Id="rId16" Type="http://schemas.openxmlformats.org/officeDocument/2006/relationships/image" Target="../media/image20.png"/><Relationship Id="rId29" Type="http://schemas.openxmlformats.org/officeDocument/2006/relationships/image" Target="../media/image33.png"/><Relationship Id="rId11" Type="http://schemas.openxmlformats.org/officeDocument/2006/relationships/image" Target="../media/image15.png"/><Relationship Id="rId24" Type="http://schemas.openxmlformats.org/officeDocument/2006/relationships/image" Target="../media/image28.png"/><Relationship Id="rId32" Type="http://schemas.openxmlformats.org/officeDocument/2006/relationships/image" Target="../media/image36.emf"/><Relationship Id="rId37" Type="http://schemas.openxmlformats.org/officeDocument/2006/relationships/image" Target="../media/image41.png"/><Relationship Id="rId40" Type="http://schemas.openxmlformats.org/officeDocument/2006/relationships/image" Target="../media/image44.png"/><Relationship Id="rId45" Type="http://schemas.openxmlformats.org/officeDocument/2006/relationships/image" Target="../media/image49.png"/><Relationship Id="rId53" Type="http://schemas.openxmlformats.org/officeDocument/2006/relationships/image" Target="../media/image57.png"/><Relationship Id="rId58" Type="http://schemas.openxmlformats.org/officeDocument/2006/relationships/image" Target="../media/image62.png"/><Relationship Id="rId66" Type="http://schemas.openxmlformats.org/officeDocument/2006/relationships/image" Target="../media/image70.png"/><Relationship Id="rId74" Type="http://schemas.openxmlformats.org/officeDocument/2006/relationships/image" Target="../media/image78.png"/><Relationship Id="rId79" Type="http://schemas.openxmlformats.org/officeDocument/2006/relationships/image" Target="../media/image83.png"/><Relationship Id="rId87" Type="http://schemas.openxmlformats.org/officeDocument/2006/relationships/image" Target="../media/image91.png"/><Relationship Id="rId5" Type="http://schemas.openxmlformats.org/officeDocument/2006/relationships/image" Target="../media/image9.png"/><Relationship Id="rId61" Type="http://schemas.openxmlformats.org/officeDocument/2006/relationships/image" Target="../media/image65.png"/><Relationship Id="rId82" Type="http://schemas.openxmlformats.org/officeDocument/2006/relationships/image" Target="../media/image86.png"/><Relationship Id="rId90" Type="http://schemas.openxmlformats.org/officeDocument/2006/relationships/image" Target="../media/image94.png"/><Relationship Id="rId95" Type="http://schemas.openxmlformats.org/officeDocument/2006/relationships/image" Target="../media/image99.png"/><Relationship Id="rId19" Type="http://schemas.openxmlformats.org/officeDocument/2006/relationships/image" Target="../media/image23.png"/><Relationship Id="rId14" Type="http://schemas.openxmlformats.org/officeDocument/2006/relationships/image" Target="../media/image18.png"/><Relationship Id="rId22" Type="http://schemas.openxmlformats.org/officeDocument/2006/relationships/image" Target="../media/image26.png"/><Relationship Id="rId27" Type="http://schemas.openxmlformats.org/officeDocument/2006/relationships/image" Target="../media/image31.png"/><Relationship Id="rId30" Type="http://schemas.openxmlformats.org/officeDocument/2006/relationships/image" Target="../media/image34.png"/><Relationship Id="rId35" Type="http://schemas.openxmlformats.org/officeDocument/2006/relationships/image" Target="../media/image39.png"/><Relationship Id="rId43" Type="http://schemas.openxmlformats.org/officeDocument/2006/relationships/image" Target="../media/image47.png"/><Relationship Id="rId48" Type="http://schemas.openxmlformats.org/officeDocument/2006/relationships/image" Target="../media/image52.png"/><Relationship Id="rId56" Type="http://schemas.openxmlformats.org/officeDocument/2006/relationships/image" Target="../media/image60.png"/><Relationship Id="rId64" Type="http://schemas.openxmlformats.org/officeDocument/2006/relationships/image" Target="../media/image68.png"/><Relationship Id="rId69" Type="http://schemas.openxmlformats.org/officeDocument/2006/relationships/image" Target="../media/image73.png"/><Relationship Id="rId77" Type="http://schemas.openxmlformats.org/officeDocument/2006/relationships/image" Target="../media/image81.emf"/><Relationship Id="rId8" Type="http://schemas.openxmlformats.org/officeDocument/2006/relationships/image" Target="../media/image12.png"/><Relationship Id="rId51" Type="http://schemas.openxmlformats.org/officeDocument/2006/relationships/image" Target="../media/image55.png"/><Relationship Id="rId72" Type="http://schemas.openxmlformats.org/officeDocument/2006/relationships/image" Target="../media/image76.png"/><Relationship Id="rId80" Type="http://schemas.openxmlformats.org/officeDocument/2006/relationships/image" Target="../media/image84.png"/><Relationship Id="rId85" Type="http://schemas.openxmlformats.org/officeDocument/2006/relationships/image" Target="../media/image89.png"/><Relationship Id="rId93" Type="http://schemas.openxmlformats.org/officeDocument/2006/relationships/image" Target="../media/image97.png"/><Relationship Id="rId98" Type="http://schemas.openxmlformats.org/officeDocument/2006/relationships/image" Target="../media/image102.emf"/><Relationship Id="rId3" Type="http://schemas.openxmlformats.org/officeDocument/2006/relationships/image" Target="../media/image7.jpeg"/><Relationship Id="rId12" Type="http://schemas.openxmlformats.org/officeDocument/2006/relationships/image" Target="../media/image16.png"/><Relationship Id="rId17" Type="http://schemas.openxmlformats.org/officeDocument/2006/relationships/image" Target="../media/image21.png"/><Relationship Id="rId25" Type="http://schemas.openxmlformats.org/officeDocument/2006/relationships/image" Target="../media/image29.png"/><Relationship Id="rId33" Type="http://schemas.openxmlformats.org/officeDocument/2006/relationships/image" Target="../media/image37.png"/><Relationship Id="rId38" Type="http://schemas.openxmlformats.org/officeDocument/2006/relationships/image" Target="../media/image42.png"/><Relationship Id="rId46" Type="http://schemas.openxmlformats.org/officeDocument/2006/relationships/image" Target="../media/image50.png"/><Relationship Id="rId59" Type="http://schemas.openxmlformats.org/officeDocument/2006/relationships/image" Target="../media/image63.png"/><Relationship Id="rId67" Type="http://schemas.openxmlformats.org/officeDocument/2006/relationships/image" Target="../media/image71.png"/><Relationship Id="rId20" Type="http://schemas.openxmlformats.org/officeDocument/2006/relationships/image" Target="../media/image24.png"/><Relationship Id="rId41" Type="http://schemas.openxmlformats.org/officeDocument/2006/relationships/image" Target="../media/image45.png"/><Relationship Id="rId54" Type="http://schemas.openxmlformats.org/officeDocument/2006/relationships/image" Target="../media/image58.png"/><Relationship Id="rId62" Type="http://schemas.openxmlformats.org/officeDocument/2006/relationships/image" Target="../media/image66.png"/><Relationship Id="rId70" Type="http://schemas.openxmlformats.org/officeDocument/2006/relationships/image" Target="../media/image74.png"/><Relationship Id="rId75" Type="http://schemas.openxmlformats.org/officeDocument/2006/relationships/image" Target="../media/image79.png"/><Relationship Id="rId83" Type="http://schemas.openxmlformats.org/officeDocument/2006/relationships/image" Target="../media/image87.png"/><Relationship Id="rId88" Type="http://schemas.openxmlformats.org/officeDocument/2006/relationships/image" Target="../media/image92.png"/><Relationship Id="rId91" Type="http://schemas.openxmlformats.org/officeDocument/2006/relationships/image" Target="../media/image95.png"/><Relationship Id="rId96" Type="http://schemas.openxmlformats.org/officeDocument/2006/relationships/image" Target="../media/image100.emf"/><Relationship Id="rId1" Type="http://schemas.openxmlformats.org/officeDocument/2006/relationships/image" Target="../media/image5.png"/><Relationship Id="rId6" Type="http://schemas.openxmlformats.org/officeDocument/2006/relationships/image" Target="../media/image10.emf"/><Relationship Id="rId15" Type="http://schemas.openxmlformats.org/officeDocument/2006/relationships/image" Target="../media/image19.png"/><Relationship Id="rId23" Type="http://schemas.openxmlformats.org/officeDocument/2006/relationships/image" Target="../media/image27.png"/><Relationship Id="rId28" Type="http://schemas.openxmlformats.org/officeDocument/2006/relationships/image" Target="../media/image32.png"/><Relationship Id="rId36" Type="http://schemas.openxmlformats.org/officeDocument/2006/relationships/image" Target="../media/image40.png"/><Relationship Id="rId49" Type="http://schemas.openxmlformats.org/officeDocument/2006/relationships/image" Target="../media/image53.png"/><Relationship Id="rId57" Type="http://schemas.openxmlformats.org/officeDocument/2006/relationships/image" Target="../media/image61.png"/><Relationship Id="rId10" Type="http://schemas.openxmlformats.org/officeDocument/2006/relationships/image" Target="../media/image14.png"/><Relationship Id="rId31" Type="http://schemas.openxmlformats.org/officeDocument/2006/relationships/image" Target="../media/image35.emf"/><Relationship Id="rId44" Type="http://schemas.openxmlformats.org/officeDocument/2006/relationships/image" Target="../media/image48.png"/><Relationship Id="rId52" Type="http://schemas.openxmlformats.org/officeDocument/2006/relationships/image" Target="../media/image56.png"/><Relationship Id="rId60" Type="http://schemas.openxmlformats.org/officeDocument/2006/relationships/image" Target="../media/image64.png"/><Relationship Id="rId65" Type="http://schemas.openxmlformats.org/officeDocument/2006/relationships/image" Target="../media/image69.png"/><Relationship Id="rId73" Type="http://schemas.openxmlformats.org/officeDocument/2006/relationships/image" Target="../media/image77.png"/><Relationship Id="rId78" Type="http://schemas.openxmlformats.org/officeDocument/2006/relationships/image" Target="../media/image82.png"/><Relationship Id="rId81" Type="http://schemas.openxmlformats.org/officeDocument/2006/relationships/image" Target="../media/image85.png"/><Relationship Id="rId86" Type="http://schemas.openxmlformats.org/officeDocument/2006/relationships/image" Target="../media/image90.png"/><Relationship Id="rId94" Type="http://schemas.openxmlformats.org/officeDocument/2006/relationships/image" Target="../media/image98.png"/><Relationship Id="rId4" Type="http://schemas.openxmlformats.org/officeDocument/2006/relationships/image" Target="../media/image8.jpeg"/><Relationship Id="rId9" Type="http://schemas.openxmlformats.org/officeDocument/2006/relationships/image" Target="../media/image13.png"/><Relationship Id="rId13" Type="http://schemas.openxmlformats.org/officeDocument/2006/relationships/image" Target="../media/image17.png"/><Relationship Id="rId18" Type="http://schemas.openxmlformats.org/officeDocument/2006/relationships/image" Target="../media/image22.png"/><Relationship Id="rId39" Type="http://schemas.openxmlformats.org/officeDocument/2006/relationships/image" Target="../media/image4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3.jpeg"/></Relationships>
</file>

<file path=xl/drawings/drawing1.xml><?xml version="1.0" encoding="utf-8"?>
<xdr:wsDr xmlns:xdr="http://schemas.openxmlformats.org/drawingml/2006/spreadsheetDrawing" xmlns:a="http://schemas.openxmlformats.org/drawingml/2006/main">
  <xdr:twoCellAnchor editAs="oneCell">
    <xdr:from>
      <xdr:col>7</xdr:col>
      <xdr:colOff>190500</xdr:colOff>
      <xdr:row>2</xdr:row>
      <xdr:rowOff>47625</xdr:rowOff>
    </xdr:from>
    <xdr:to>
      <xdr:col>11</xdr:col>
      <xdr:colOff>190499</xdr:colOff>
      <xdr:row>12</xdr:row>
      <xdr:rowOff>47625</xdr:rowOff>
    </xdr:to>
    <xdr:pic>
      <xdr:nvPicPr>
        <xdr:cNvPr id="4" name="Picture 3"/>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xmlns="" val="0"/>
            </a:ext>
          </a:extLst>
        </a:blip>
        <a:srcRect b="25484"/>
        <a:stretch/>
      </xdr:blipFill>
      <xdr:spPr>
        <a:xfrm>
          <a:off x="4457700" y="571500"/>
          <a:ext cx="2438399" cy="1952625"/>
        </a:xfrm>
        <a:prstGeom prst="rect">
          <a:avLst/>
        </a:prstGeom>
      </xdr:spPr>
    </xdr:pic>
    <xdr:clientData/>
  </xdr:twoCellAnchor>
  <xdr:twoCellAnchor editAs="oneCell">
    <xdr:from>
      <xdr:col>12</xdr:col>
      <xdr:colOff>600075</xdr:colOff>
      <xdr:row>3</xdr:row>
      <xdr:rowOff>0</xdr:rowOff>
    </xdr:from>
    <xdr:to>
      <xdr:col>16</xdr:col>
      <xdr:colOff>955402</xdr:colOff>
      <xdr:row>11</xdr:row>
      <xdr:rowOff>66675</xdr:rowOff>
    </xdr:to>
    <xdr:pic>
      <xdr:nvPicPr>
        <xdr:cNvPr id="8" name="Picture 7"/>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xmlns="" val="0"/>
            </a:ext>
          </a:extLst>
        </a:blip>
        <a:srcRect b="25484"/>
        <a:stretch/>
      </xdr:blipFill>
      <xdr:spPr>
        <a:xfrm>
          <a:off x="7915275" y="714375"/>
          <a:ext cx="2793727" cy="1628775"/>
        </a:xfrm>
        <a:prstGeom prst="rect">
          <a:avLst/>
        </a:prstGeom>
      </xdr:spPr>
    </xdr:pic>
    <xdr:clientData/>
  </xdr:twoCellAnchor>
  <xdr:twoCellAnchor editAs="oneCell">
    <xdr:from>
      <xdr:col>7</xdr:col>
      <xdr:colOff>503094</xdr:colOff>
      <xdr:row>20</xdr:row>
      <xdr:rowOff>171450</xdr:rowOff>
    </xdr:from>
    <xdr:to>
      <xdr:col>12</xdr:col>
      <xdr:colOff>33827</xdr:colOff>
      <xdr:row>28</xdr:row>
      <xdr:rowOff>200025</xdr:rowOff>
    </xdr:to>
    <xdr:pic>
      <xdr:nvPicPr>
        <xdr:cNvPr id="9" name="Picture 8"/>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4770294" y="5591175"/>
          <a:ext cx="2578733" cy="1714500"/>
        </a:xfrm>
        <a:prstGeom prst="rect">
          <a:avLst/>
        </a:prstGeom>
      </xdr:spPr>
    </xdr:pic>
    <xdr:clientData/>
  </xdr:twoCellAnchor>
  <xdr:twoCellAnchor>
    <xdr:from>
      <xdr:col>6</xdr:col>
      <xdr:colOff>590550</xdr:colOff>
      <xdr:row>5</xdr:row>
      <xdr:rowOff>190500</xdr:rowOff>
    </xdr:from>
    <xdr:to>
      <xdr:col>7</xdr:col>
      <xdr:colOff>419100</xdr:colOff>
      <xdr:row>8</xdr:row>
      <xdr:rowOff>9525</xdr:rowOff>
    </xdr:to>
    <xdr:cxnSp macro="">
      <xdr:nvCxnSpPr>
        <xdr:cNvPr id="5" name="Straight Arrow Connector 4"/>
        <xdr:cNvCxnSpPr/>
      </xdr:nvCxnSpPr>
      <xdr:spPr>
        <a:xfrm flipH="1">
          <a:off x="4248150" y="1285875"/>
          <a:ext cx="438150" cy="409575"/>
        </a:xfrm>
        <a:prstGeom prst="straightConnector1">
          <a:avLst/>
        </a:prstGeom>
        <a:ln w="34925">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561975</xdr:colOff>
      <xdr:row>3</xdr:row>
      <xdr:rowOff>19050</xdr:rowOff>
    </xdr:from>
    <xdr:to>
      <xdr:col>11</xdr:col>
      <xdr:colOff>133350</xdr:colOff>
      <xdr:row>4</xdr:row>
      <xdr:rowOff>152400</xdr:rowOff>
    </xdr:to>
    <xdr:cxnSp macro="">
      <xdr:nvCxnSpPr>
        <xdr:cNvPr id="10" name="Elbow Connector 9"/>
        <xdr:cNvCxnSpPr/>
      </xdr:nvCxnSpPr>
      <xdr:spPr>
        <a:xfrm>
          <a:off x="6048375" y="733425"/>
          <a:ext cx="790575" cy="323850"/>
        </a:xfrm>
        <a:prstGeom prst="bentConnector3">
          <a:avLst>
            <a:gd name="adj1" fmla="val 50000"/>
          </a:avLst>
        </a:prstGeom>
        <a:ln w="25400">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514350</xdr:colOff>
      <xdr:row>8</xdr:row>
      <xdr:rowOff>38100</xdr:rowOff>
    </xdr:from>
    <xdr:to>
      <xdr:col>11</xdr:col>
      <xdr:colOff>152400</xdr:colOff>
      <xdr:row>9</xdr:row>
      <xdr:rowOff>190500</xdr:rowOff>
    </xdr:to>
    <xdr:cxnSp macro="">
      <xdr:nvCxnSpPr>
        <xdr:cNvPr id="16" name="Straight Arrow Connector 15"/>
        <xdr:cNvCxnSpPr/>
      </xdr:nvCxnSpPr>
      <xdr:spPr>
        <a:xfrm>
          <a:off x="6610350" y="1724025"/>
          <a:ext cx="247650" cy="342900"/>
        </a:xfrm>
        <a:prstGeom prst="straightConnector1">
          <a:avLst/>
        </a:prstGeom>
        <a:ln w="25400">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857250</xdr:colOff>
      <xdr:row>7</xdr:row>
      <xdr:rowOff>142875</xdr:rowOff>
    </xdr:from>
    <xdr:to>
      <xdr:col>17</xdr:col>
      <xdr:colOff>342900</xdr:colOff>
      <xdr:row>7</xdr:row>
      <xdr:rowOff>171451</xdr:rowOff>
    </xdr:to>
    <xdr:cxnSp macro="">
      <xdr:nvCxnSpPr>
        <xdr:cNvPr id="28" name="Straight Arrow Connector 27"/>
        <xdr:cNvCxnSpPr/>
      </xdr:nvCxnSpPr>
      <xdr:spPr>
        <a:xfrm>
          <a:off x="10610850" y="1638300"/>
          <a:ext cx="638175" cy="28576"/>
        </a:xfrm>
        <a:prstGeom prst="straightConnector1">
          <a:avLst/>
        </a:prstGeom>
        <a:ln w="25400">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504825</xdr:colOff>
      <xdr:row>6</xdr:row>
      <xdr:rowOff>19050</xdr:rowOff>
    </xdr:from>
    <xdr:to>
      <xdr:col>13</xdr:col>
      <xdr:colOff>561975</xdr:colOff>
      <xdr:row>11</xdr:row>
      <xdr:rowOff>171450</xdr:rowOff>
    </xdr:to>
    <xdr:cxnSp macro="">
      <xdr:nvCxnSpPr>
        <xdr:cNvPr id="34" name="Straight Arrow Connector 33"/>
        <xdr:cNvCxnSpPr/>
      </xdr:nvCxnSpPr>
      <xdr:spPr>
        <a:xfrm>
          <a:off x="8429625" y="1314450"/>
          <a:ext cx="57150" cy="1123950"/>
        </a:xfrm>
        <a:prstGeom prst="straightConnector1">
          <a:avLst/>
        </a:prstGeom>
        <a:ln w="25400">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28576</xdr:colOff>
      <xdr:row>23</xdr:row>
      <xdr:rowOff>1</xdr:rowOff>
    </xdr:from>
    <xdr:to>
      <xdr:col>8</xdr:col>
      <xdr:colOff>95253</xdr:colOff>
      <xdr:row>24</xdr:row>
      <xdr:rowOff>133353</xdr:rowOff>
    </xdr:to>
    <xdr:cxnSp macro="">
      <xdr:nvCxnSpPr>
        <xdr:cNvPr id="18" name="Curved Connector 17"/>
        <xdr:cNvCxnSpPr/>
      </xdr:nvCxnSpPr>
      <xdr:spPr>
        <a:xfrm rot="10800000">
          <a:off x="4295776" y="5248276"/>
          <a:ext cx="676277" cy="333377"/>
        </a:xfrm>
        <a:prstGeom prst="curvedConnector3">
          <a:avLst>
            <a:gd name="adj1" fmla="val 99296"/>
          </a:avLst>
        </a:prstGeom>
        <a:ln w="25400">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9527</xdr:colOff>
      <xdr:row>27</xdr:row>
      <xdr:rowOff>0</xdr:rowOff>
    </xdr:from>
    <xdr:to>
      <xdr:col>7</xdr:col>
      <xdr:colOff>466725</xdr:colOff>
      <xdr:row>27</xdr:row>
      <xdr:rowOff>114300</xdr:rowOff>
    </xdr:to>
    <xdr:cxnSp macro="">
      <xdr:nvCxnSpPr>
        <xdr:cNvPr id="35" name="Straight Arrow Connector 34"/>
        <xdr:cNvCxnSpPr/>
      </xdr:nvCxnSpPr>
      <xdr:spPr>
        <a:xfrm flipH="1" flipV="1">
          <a:off x="4276727" y="6915150"/>
          <a:ext cx="457198" cy="114300"/>
        </a:xfrm>
        <a:prstGeom prst="straightConnector1">
          <a:avLst/>
        </a:prstGeom>
        <a:ln w="34925">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47625</xdr:colOff>
      <xdr:row>3</xdr:row>
      <xdr:rowOff>152400</xdr:rowOff>
    </xdr:from>
    <xdr:to>
      <xdr:col>17</xdr:col>
      <xdr:colOff>314325</xdr:colOff>
      <xdr:row>4</xdr:row>
      <xdr:rowOff>9525</xdr:rowOff>
    </xdr:to>
    <xdr:cxnSp macro="">
      <xdr:nvCxnSpPr>
        <xdr:cNvPr id="19" name="Elbow Connector 18"/>
        <xdr:cNvCxnSpPr/>
      </xdr:nvCxnSpPr>
      <xdr:spPr>
        <a:xfrm>
          <a:off x="9801225" y="866775"/>
          <a:ext cx="876300" cy="47625"/>
        </a:xfrm>
        <a:prstGeom prst="bentConnector3">
          <a:avLst>
            <a:gd name="adj1" fmla="val 50000"/>
          </a:avLst>
        </a:prstGeom>
        <a:ln w="25400">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42</xdr:row>
      <xdr:rowOff>123825</xdr:rowOff>
    </xdr:from>
    <xdr:to>
      <xdr:col>19</xdr:col>
      <xdr:colOff>304800</xdr:colOff>
      <xdr:row>70</xdr:row>
      <xdr:rowOff>177989</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1828800" y="8343900"/>
          <a:ext cx="10058400" cy="538816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3</xdr:col>
      <xdr:colOff>0</xdr:colOff>
      <xdr:row>8</xdr:row>
      <xdr:rowOff>28575</xdr:rowOff>
    </xdr:from>
    <xdr:to>
      <xdr:col>19</xdr:col>
      <xdr:colOff>304800</xdr:colOff>
      <xdr:row>36</xdr:row>
      <xdr:rowOff>127147</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1828800" y="1695450"/>
          <a:ext cx="10058400" cy="5432572"/>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390525</xdr:colOff>
      <xdr:row>6</xdr:row>
      <xdr:rowOff>9525</xdr:rowOff>
    </xdr:from>
    <xdr:to>
      <xdr:col>13</xdr:col>
      <xdr:colOff>447675</xdr:colOff>
      <xdr:row>21</xdr:row>
      <xdr:rowOff>66675</xdr:rowOff>
    </xdr:to>
    <xdr:pic>
      <xdr:nvPicPr>
        <xdr:cNvPr id="529" name="Picture 528"/>
        <xdr:cNvPicPr/>
      </xdr:nvPicPr>
      <xdr:blipFill>
        <a:blip xmlns:r="http://schemas.openxmlformats.org/officeDocument/2006/relationships" r:embed="rId1"/>
        <a:srcRect/>
        <a:stretch>
          <a:fillRect/>
        </a:stretch>
      </xdr:blipFill>
      <xdr:spPr bwMode="auto">
        <a:xfrm>
          <a:off x="4657725" y="1152525"/>
          <a:ext cx="3714750" cy="2914650"/>
        </a:xfrm>
        <a:prstGeom prst="rect">
          <a:avLst/>
        </a:prstGeom>
        <a:noFill/>
        <a:ln w="9525">
          <a:noFill/>
          <a:miter lim="800000"/>
          <a:headEnd/>
          <a:tailEnd/>
        </a:ln>
      </xdr:spPr>
    </xdr:pic>
    <xdr:clientData/>
  </xdr:twoCellAnchor>
  <xdr:twoCellAnchor editAs="oneCell">
    <xdr:from>
      <xdr:col>2</xdr:col>
      <xdr:colOff>85725</xdr:colOff>
      <xdr:row>24</xdr:row>
      <xdr:rowOff>28575</xdr:rowOff>
    </xdr:from>
    <xdr:to>
      <xdr:col>9</xdr:col>
      <xdr:colOff>247650</xdr:colOff>
      <xdr:row>41</xdr:row>
      <xdr:rowOff>180975</xdr:rowOff>
    </xdr:to>
    <xdr:pic>
      <xdr:nvPicPr>
        <xdr:cNvPr id="531" name="Picture 530"/>
        <xdr:cNvPicPr/>
      </xdr:nvPicPr>
      <xdr:blipFill>
        <a:blip xmlns:r="http://schemas.openxmlformats.org/officeDocument/2006/relationships" r:embed="rId2"/>
        <a:srcRect/>
        <a:stretch>
          <a:fillRect/>
        </a:stretch>
      </xdr:blipFill>
      <xdr:spPr bwMode="auto">
        <a:xfrm>
          <a:off x="1304925" y="4600575"/>
          <a:ext cx="4429125" cy="3390900"/>
        </a:xfrm>
        <a:prstGeom prst="rect">
          <a:avLst/>
        </a:prstGeom>
        <a:noFill/>
        <a:ln w="9525">
          <a:noFill/>
          <a:miter lim="800000"/>
          <a:headEnd/>
          <a:tailEnd/>
        </a:ln>
      </xdr:spPr>
    </xdr:pic>
    <xdr:clientData/>
  </xdr:twoCellAnchor>
  <xdr:twoCellAnchor editAs="oneCell">
    <xdr:from>
      <xdr:col>10</xdr:col>
      <xdr:colOff>142875</xdr:colOff>
      <xdr:row>24</xdr:row>
      <xdr:rowOff>104775</xdr:rowOff>
    </xdr:from>
    <xdr:to>
      <xdr:col>18</xdr:col>
      <xdr:colOff>76200</xdr:colOff>
      <xdr:row>41</xdr:row>
      <xdr:rowOff>171450</xdr:rowOff>
    </xdr:to>
    <xdr:pic>
      <xdr:nvPicPr>
        <xdr:cNvPr id="533" name="Picture 532"/>
        <xdr:cNvPicPr/>
      </xdr:nvPicPr>
      <xdr:blipFill>
        <a:blip xmlns:r="http://schemas.openxmlformats.org/officeDocument/2006/relationships" r:embed="rId3"/>
        <a:srcRect/>
        <a:stretch>
          <a:fillRect/>
        </a:stretch>
      </xdr:blipFill>
      <xdr:spPr bwMode="auto">
        <a:xfrm>
          <a:off x="6238875" y="4676775"/>
          <a:ext cx="4810125" cy="3305175"/>
        </a:xfrm>
        <a:prstGeom prst="rect">
          <a:avLst/>
        </a:prstGeom>
        <a:noFill/>
        <a:ln w="9525">
          <a:noFill/>
          <a:miter lim="800000"/>
          <a:headEnd/>
          <a:tailEnd/>
        </a:ln>
      </xdr:spPr>
    </xdr:pic>
    <xdr:clientData/>
  </xdr:twoCellAnchor>
  <xdr:twoCellAnchor editAs="oneCell">
    <xdr:from>
      <xdr:col>10</xdr:col>
      <xdr:colOff>523875</xdr:colOff>
      <xdr:row>45</xdr:row>
      <xdr:rowOff>47625</xdr:rowOff>
    </xdr:from>
    <xdr:to>
      <xdr:col>18</xdr:col>
      <xdr:colOff>152400</xdr:colOff>
      <xdr:row>62</xdr:row>
      <xdr:rowOff>189865</xdr:rowOff>
    </xdr:to>
    <xdr:pic>
      <xdr:nvPicPr>
        <xdr:cNvPr id="534" name="Picture 533"/>
        <xdr:cNvPicPr/>
      </xdr:nvPicPr>
      <xdr:blipFill>
        <a:blip xmlns:r="http://schemas.openxmlformats.org/officeDocument/2006/relationships" r:embed="rId4"/>
        <a:srcRect/>
        <a:stretch>
          <a:fillRect/>
        </a:stretch>
      </xdr:blipFill>
      <xdr:spPr bwMode="auto">
        <a:xfrm>
          <a:off x="6619875" y="8620125"/>
          <a:ext cx="4505325" cy="3380740"/>
        </a:xfrm>
        <a:prstGeom prst="rect">
          <a:avLst/>
        </a:prstGeom>
        <a:noFill/>
        <a:ln w="9525">
          <a:noFill/>
          <a:miter lim="800000"/>
          <a:headEnd/>
          <a:tailEnd/>
        </a:ln>
      </xdr:spPr>
    </xdr:pic>
    <xdr:clientData/>
  </xdr:twoCellAnchor>
  <xdr:twoCellAnchor>
    <xdr:from>
      <xdr:col>7</xdr:col>
      <xdr:colOff>19050</xdr:colOff>
      <xdr:row>53</xdr:row>
      <xdr:rowOff>76200</xdr:rowOff>
    </xdr:from>
    <xdr:to>
      <xdr:col>10</xdr:col>
      <xdr:colOff>495300</xdr:colOff>
      <xdr:row>62</xdr:row>
      <xdr:rowOff>152400</xdr:rowOff>
    </xdr:to>
    <xdr:pic>
      <xdr:nvPicPr>
        <xdr:cNvPr id="535" name="Picture 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xmlns="" val="0"/>
            </a:ext>
          </a:extLst>
        </a:blip>
        <a:srcRect/>
        <a:stretch>
          <a:fillRect/>
        </a:stretch>
      </xdr:blipFill>
      <xdr:spPr bwMode="auto">
        <a:xfrm>
          <a:off x="4286250" y="10172700"/>
          <a:ext cx="2305050" cy="17907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xdr:col>
      <xdr:colOff>419100</xdr:colOff>
      <xdr:row>52</xdr:row>
      <xdr:rowOff>133350</xdr:rowOff>
    </xdr:from>
    <xdr:to>
      <xdr:col>6</xdr:col>
      <xdr:colOff>590550</xdr:colOff>
      <xdr:row>62</xdr:row>
      <xdr:rowOff>85725</xdr:rowOff>
    </xdr:to>
    <xdr:pic>
      <xdr:nvPicPr>
        <xdr:cNvPr id="536" name="Picture 535"/>
        <xdr:cNvPicPr/>
      </xdr:nvPicPr>
      <xdr:blipFill>
        <a:blip xmlns:r="http://schemas.openxmlformats.org/officeDocument/2006/relationships" r:embed="rId6"/>
        <a:srcRect/>
        <a:stretch>
          <a:fillRect/>
        </a:stretch>
      </xdr:blipFill>
      <xdr:spPr bwMode="auto">
        <a:xfrm>
          <a:off x="1028700" y="10039350"/>
          <a:ext cx="3219450" cy="1857375"/>
        </a:xfrm>
        <a:prstGeom prst="rect">
          <a:avLst/>
        </a:prstGeom>
        <a:noFill/>
        <a:ln w="9525">
          <a:noFill/>
          <a:miter lim="800000"/>
          <a:headEnd/>
          <a:tailEnd/>
        </a:ln>
      </xdr:spPr>
    </xdr:pic>
    <xdr:clientData/>
  </xdr:twoCellAnchor>
  <xdr:twoCellAnchor editAs="oneCell">
    <xdr:from>
      <xdr:col>4</xdr:col>
      <xdr:colOff>0</xdr:colOff>
      <xdr:row>76</xdr:row>
      <xdr:rowOff>0</xdr:rowOff>
    </xdr:from>
    <xdr:to>
      <xdr:col>11</xdr:col>
      <xdr:colOff>304800</xdr:colOff>
      <xdr:row>88</xdr:row>
      <xdr:rowOff>130810</xdr:rowOff>
    </xdr:to>
    <xdr:pic>
      <xdr:nvPicPr>
        <xdr:cNvPr id="538" name="Picture 537"/>
        <xdr:cNvPicPr/>
      </xdr:nvPicPr>
      <xdr:blipFill>
        <a:blip xmlns:r="http://schemas.openxmlformats.org/officeDocument/2006/relationships" r:embed="rId7"/>
        <a:srcRect/>
        <a:stretch>
          <a:fillRect/>
        </a:stretch>
      </xdr:blipFill>
      <xdr:spPr bwMode="auto">
        <a:xfrm>
          <a:off x="2438400" y="14478000"/>
          <a:ext cx="4572000" cy="2416810"/>
        </a:xfrm>
        <a:prstGeom prst="rect">
          <a:avLst/>
        </a:prstGeom>
        <a:noFill/>
        <a:ln w="9525">
          <a:noFill/>
          <a:miter lim="800000"/>
          <a:headEnd/>
          <a:tailEnd/>
        </a:ln>
      </xdr:spPr>
    </xdr:pic>
    <xdr:clientData/>
  </xdr:twoCellAnchor>
  <xdr:twoCellAnchor>
    <xdr:from>
      <xdr:col>3</xdr:col>
      <xdr:colOff>0</xdr:colOff>
      <xdr:row>105</xdr:row>
      <xdr:rowOff>0</xdr:rowOff>
    </xdr:from>
    <xdr:to>
      <xdr:col>7</xdr:col>
      <xdr:colOff>447675</xdr:colOff>
      <xdr:row>106</xdr:row>
      <xdr:rowOff>47625</xdr:rowOff>
    </xdr:to>
    <xdr:pic>
      <xdr:nvPicPr>
        <xdr:cNvPr id="546" name="Picture 545"/>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219200" y="19050000"/>
          <a:ext cx="2886075" cy="2381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0</xdr:colOff>
      <xdr:row>108</xdr:row>
      <xdr:rowOff>0</xdr:rowOff>
    </xdr:from>
    <xdr:to>
      <xdr:col>7</xdr:col>
      <xdr:colOff>447675</xdr:colOff>
      <xdr:row>109</xdr:row>
      <xdr:rowOff>47625</xdr:rowOff>
    </xdr:to>
    <xdr:pic>
      <xdr:nvPicPr>
        <xdr:cNvPr id="547" name="Picture 546"/>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219200" y="19621500"/>
          <a:ext cx="2886075" cy="2381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485775</xdr:colOff>
      <xdr:row>96</xdr:row>
      <xdr:rowOff>28575</xdr:rowOff>
    </xdr:from>
    <xdr:to>
      <xdr:col>9</xdr:col>
      <xdr:colOff>457200</xdr:colOff>
      <xdr:row>99</xdr:row>
      <xdr:rowOff>161925</xdr:rowOff>
    </xdr:to>
    <xdr:grpSp>
      <xdr:nvGrpSpPr>
        <xdr:cNvPr id="2575" name="Group 527"/>
        <xdr:cNvGrpSpPr>
          <a:grpSpLocks/>
        </xdr:cNvGrpSpPr>
      </xdr:nvGrpSpPr>
      <xdr:grpSpPr bwMode="auto">
        <a:xfrm>
          <a:off x="2314575" y="18364200"/>
          <a:ext cx="3629025" cy="704850"/>
          <a:chOff x="5085" y="9360"/>
          <a:chExt cx="5589" cy="1103"/>
        </a:xfrm>
      </xdr:grpSpPr>
      <xdr:sp macro="" textlink="">
        <xdr:nvSpPr>
          <xdr:cNvPr id="2579" name="AutoShape 531"/>
          <xdr:cNvSpPr>
            <a:spLocks noChangeShapeType="1"/>
          </xdr:cNvSpPr>
        </xdr:nvSpPr>
        <xdr:spPr bwMode="auto">
          <a:xfrm>
            <a:off x="7170" y="9360"/>
            <a:ext cx="1125" cy="225"/>
          </a:xfrm>
          <a:prstGeom prst="bentConnector3">
            <a:avLst>
              <a:gd name="adj1" fmla="val 49954"/>
            </a:avLst>
          </a:prstGeom>
          <a:noFill/>
          <a:ln w="9525">
            <a:solidFill>
              <a:srgbClr val="000000"/>
            </a:solidFill>
            <a:miter lim="800000"/>
            <a:headEnd/>
            <a:tailEnd type="triangle" w="med" len="med"/>
          </a:ln>
          <a:extLst>
            <a:ext uri="{909E8E84-426E-40DD-AFC4-6F175D3DCCD1}">
              <a14:hiddenFill xmlns:a14="http://schemas.microsoft.com/office/drawing/2010/main" xmlns="">
                <a:noFill/>
              </a14:hiddenFill>
            </a:ext>
          </a:extLst>
        </xdr:spPr>
      </xdr:sp>
      <xdr:sp macro="" textlink="">
        <xdr:nvSpPr>
          <xdr:cNvPr id="2578" name="AutoShape 530"/>
          <xdr:cNvSpPr>
            <a:spLocks noChangeShapeType="1"/>
          </xdr:cNvSpPr>
        </xdr:nvSpPr>
        <xdr:spPr bwMode="auto">
          <a:xfrm>
            <a:off x="5085" y="9360"/>
            <a:ext cx="3210" cy="825"/>
          </a:xfrm>
          <a:prstGeom prst="bentConnector3">
            <a:avLst>
              <a:gd name="adj1" fmla="val 50000"/>
            </a:avLst>
          </a:prstGeom>
          <a:noFill/>
          <a:ln w="9525">
            <a:solidFill>
              <a:srgbClr val="000000"/>
            </a:solidFill>
            <a:miter lim="800000"/>
            <a:headEnd/>
            <a:tailEnd type="triangle" w="med" len="med"/>
          </a:ln>
          <a:extLst>
            <a:ext uri="{909E8E84-426E-40DD-AFC4-6F175D3DCCD1}">
              <a14:hiddenFill xmlns:a14="http://schemas.microsoft.com/office/drawing/2010/main" xmlns="">
                <a:noFill/>
              </a14:hiddenFill>
            </a:ext>
          </a:extLst>
        </xdr:spPr>
      </xdr:sp>
      <xdr:sp macro="" textlink="">
        <xdr:nvSpPr>
          <xdr:cNvPr id="2577" name="Text Box 529"/>
          <xdr:cNvSpPr txBox="1">
            <a:spLocks noChangeArrowheads="1"/>
          </xdr:cNvSpPr>
        </xdr:nvSpPr>
        <xdr:spPr bwMode="auto">
          <a:xfrm>
            <a:off x="8375" y="9975"/>
            <a:ext cx="2299" cy="488"/>
          </a:xfrm>
          <a:prstGeom prst="rect">
            <a:avLst/>
          </a:prstGeom>
          <a:solidFill>
            <a:srgbClr val="FFFFFF"/>
          </a:solidFill>
          <a:ln w="9525">
            <a:solidFill>
              <a:srgbClr val="FFFFFF"/>
            </a:solidFill>
            <a:miter lim="800000"/>
            <a:headEnd/>
            <a:tailEnd/>
          </a:ln>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Concrete contribution</a:t>
            </a:r>
          </a:p>
        </xdr:txBody>
      </xdr:sp>
      <xdr:sp macro="" textlink="">
        <xdr:nvSpPr>
          <xdr:cNvPr id="2576" name="Text Box 528"/>
          <xdr:cNvSpPr txBox="1">
            <a:spLocks noChangeArrowheads="1"/>
          </xdr:cNvSpPr>
        </xdr:nvSpPr>
        <xdr:spPr bwMode="auto">
          <a:xfrm>
            <a:off x="8375" y="9360"/>
            <a:ext cx="2299" cy="488"/>
          </a:xfrm>
          <a:prstGeom prst="rect">
            <a:avLst/>
          </a:prstGeom>
          <a:solidFill>
            <a:srgbClr val="FFFFFF"/>
          </a:solidFill>
          <a:ln w="9525">
            <a:solidFill>
              <a:srgbClr val="FFFFFF"/>
            </a:solidFill>
            <a:miter lim="800000"/>
            <a:headEnd/>
            <a:tailEnd/>
          </a:ln>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Steel contribution</a:t>
            </a:r>
          </a:p>
        </xdr:txBody>
      </xdr:sp>
    </xdr:grpSp>
    <xdr:clientData/>
  </xdr:twoCellAnchor>
  <xdr:twoCellAnchor editAs="oneCell">
    <xdr:from>
      <xdr:col>2</xdr:col>
      <xdr:colOff>0</xdr:colOff>
      <xdr:row>149</xdr:row>
      <xdr:rowOff>0</xdr:rowOff>
    </xdr:from>
    <xdr:to>
      <xdr:col>9</xdr:col>
      <xdr:colOff>85725</xdr:colOff>
      <xdr:row>170</xdr:row>
      <xdr:rowOff>19050</xdr:rowOff>
    </xdr:to>
    <xdr:pic>
      <xdr:nvPicPr>
        <xdr:cNvPr id="553" name="Picture 552"/>
        <xdr:cNvPicPr/>
      </xdr:nvPicPr>
      <xdr:blipFill>
        <a:blip xmlns:r="http://schemas.openxmlformats.org/officeDocument/2006/relationships" r:embed="rId10"/>
        <a:srcRect l="5253"/>
        <a:stretch>
          <a:fillRect/>
        </a:stretch>
      </xdr:blipFill>
      <xdr:spPr bwMode="auto">
        <a:xfrm>
          <a:off x="1219200" y="28384500"/>
          <a:ext cx="4352925" cy="4019550"/>
        </a:xfrm>
        <a:prstGeom prst="rect">
          <a:avLst/>
        </a:prstGeom>
        <a:noFill/>
        <a:ln w="9525">
          <a:noFill/>
          <a:miter lim="800000"/>
          <a:headEnd/>
          <a:tailEnd/>
        </a:ln>
      </xdr:spPr>
    </xdr:pic>
    <xdr:clientData/>
  </xdr:twoCellAnchor>
  <xdr:twoCellAnchor editAs="oneCell">
    <xdr:from>
      <xdr:col>1</xdr:col>
      <xdr:colOff>342900</xdr:colOff>
      <xdr:row>176</xdr:row>
      <xdr:rowOff>47625</xdr:rowOff>
    </xdr:from>
    <xdr:to>
      <xdr:col>10</xdr:col>
      <xdr:colOff>342900</xdr:colOff>
      <xdr:row>191</xdr:row>
      <xdr:rowOff>38735</xdr:rowOff>
    </xdr:to>
    <xdr:pic>
      <xdr:nvPicPr>
        <xdr:cNvPr id="17" name="Picture 16"/>
        <xdr:cNvPicPr/>
      </xdr:nvPicPr>
      <xdr:blipFill>
        <a:blip xmlns:r="http://schemas.openxmlformats.org/officeDocument/2006/relationships" r:embed="rId11"/>
        <a:srcRect t="10249"/>
        <a:stretch>
          <a:fillRect/>
        </a:stretch>
      </xdr:blipFill>
      <xdr:spPr bwMode="auto">
        <a:xfrm>
          <a:off x="952500" y="33575625"/>
          <a:ext cx="5486400" cy="2848610"/>
        </a:xfrm>
        <a:prstGeom prst="rect">
          <a:avLst/>
        </a:prstGeom>
        <a:noFill/>
        <a:ln w="9525">
          <a:noFill/>
          <a:miter lim="800000"/>
          <a:headEnd/>
          <a:tailEnd/>
        </a:ln>
      </xdr:spPr>
    </xdr:pic>
    <xdr:clientData/>
  </xdr:twoCellAnchor>
  <xdr:twoCellAnchor>
    <xdr:from>
      <xdr:col>3</xdr:col>
      <xdr:colOff>28575</xdr:colOff>
      <xdr:row>200</xdr:row>
      <xdr:rowOff>57150</xdr:rowOff>
    </xdr:from>
    <xdr:to>
      <xdr:col>5</xdr:col>
      <xdr:colOff>219075</xdr:colOff>
      <xdr:row>202</xdr:row>
      <xdr:rowOff>28575</xdr:rowOff>
    </xdr:to>
    <xdr:pic>
      <xdr:nvPicPr>
        <xdr:cNvPr id="20" name="Picture 19"/>
        <xdr:cNvPicPr>
          <a:picLocks noChangeAspect="1" noChangeArrowheads="1"/>
        </xdr:cNvPicPr>
      </xdr:nvPicPr>
      <xdr:blipFill>
        <a:blip xmlns:r="http://schemas.openxmlformats.org/officeDocument/2006/relationships" r:embed="rId12">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857375" y="37966650"/>
          <a:ext cx="1409700" cy="3524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104775</xdr:colOff>
      <xdr:row>204</xdr:row>
      <xdr:rowOff>142875</xdr:rowOff>
    </xdr:from>
    <xdr:to>
      <xdr:col>4</xdr:col>
      <xdr:colOff>190500</xdr:colOff>
      <xdr:row>207</xdr:row>
      <xdr:rowOff>0</xdr:rowOff>
    </xdr:to>
    <xdr:pic>
      <xdr:nvPicPr>
        <xdr:cNvPr id="21" name="Picture 20"/>
        <xdr:cNvPicPr>
          <a:picLocks noChangeAspect="1" noChangeArrowheads="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933575" y="38814375"/>
          <a:ext cx="695325" cy="4286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9</xdr:col>
      <xdr:colOff>447675</xdr:colOff>
      <xdr:row>197</xdr:row>
      <xdr:rowOff>104776</xdr:rowOff>
    </xdr:from>
    <xdr:to>
      <xdr:col>11</xdr:col>
      <xdr:colOff>428625</xdr:colOff>
      <xdr:row>210</xdr:row>
      <xdr:rowOff>66676</xdr:rowOff>
    </xdr:to>
    <xdr:pic>
      <xdr:nvPicPr>
        <xdr:cNvPr id="23" name="Picture 22"/>
        <xdr:cNvPicPr/>
      </xdr:nvPicPr>
      <xdr:blipFill>
        <a:blip xmlns:r="http://schemas.openxmlformats.org/officeDocument/2006/relationships" r:embed="rId14">
          <a:lum contrast="20000"/>
        </a:blip>
        <a:srcRect/>
        <a:stretch>
          <a:fillRect/>
        </a:stretch>
      </xdr:blipFill>
      <xdr:spPr bwMode="auto">
        <a:xfrm>
          <a:off x="5934075" y="37442776"/>
          <a:ext cx="1200150" cy="2438400"/>
        </a:xfrm>
        <a:prstGeom prst="rect">
          <a:avLst/>
        </a:prstGeom>
        <a:noFill/>
        <a:ln w="9525">
          <a:noFill/>
          <a:miter lim="800000"/>
          <a:headEnd/>
          <a:tailEnd/>
        </a:ln>
      </xdr:spPr>
    </xdr:pic>
    <xdr:clientData/>
  </xdr:twoCellAnchor>
  <xdr:twoCellAnchor>
    <xdr:from>
      <xdr:col>2</xdr:col>
      <xdr:colOff>0</xdr:colOff>
      <xdr:row>219</xdr:row>
      <xdr:rowOff>0</xdr:rowOff>
    </xdr:from>
    <xdr:to>
      <xdr:col>7</xdr:col>
      <xdr:colOff>342900</xdr:colOff>
      <xdr:row>220</xdr:row>
      <xdr:rowOff>19050</xdr:rowOff>
    </xdr:to>
    <xdr:pic>
      <xdr:nvPicPr>
        <xdr:cNvPr id="24" name="Picture 23"/>
        <xdr:cNvPicPr>
          <a:picLocks noChangeAspect="1" noChangeArrowheads="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219200" y="41338500"/>
          <a:ext cx="339090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0</xdr:colOff>
      <xdr:row>220</xdr:row>
      <xdr:rowOff>66675</xdr:rowOff>
    </xdr:from>
    <xdr:to>
      <xdr:col>7</xdr:col>
      <xdr:colOff>476250</xdr:colOff>
      <xdr:row>221</xdr:row>
      <xdr:rowOff>114300</xdr:rowOff>
    </xdr:to>
    <xdr:pic>
      <xdr:nvPicPr>
        <xdr:cNvPr id="25" name="Picture 24"/>
        <xdr:cNvPicPr>
          <a:picLocks noChangeAspect="1" noChangeArrowheads="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828800" y="41976675"/>
          <a:ext cx="2914650" cy="2381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600075</xdr:colOff>
      <xdr:row>221</xdr:row>
      <xdr:rowOff>133350</xdr:rowOff>
    </xdr:from>
    <xdr:to>
      <xdr:col>8</xdr:col>
      <xdr:colOff>219075</xdr:colOff>
      <xdr:row>222</xdr:row>
      <xdr:rowOff>180975</xdr:rowOff>
    </xdr:to>
    <xdr:pic>
      <xdr:nvPicPr>
        <xdr:cNvPr id="26" name="Picture 25"/>
        <xdr:cNvPicPr>
          <a:picLocks noChangeAspect="1" noChangeArrowheads="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819275" y="42233850"/>
          <a:ext cx="3276600" cy="2381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9525</xdr:colOff>
      <xdr:row>222</xdr:row>
      <xdr:rowOff>180975</xdr:rowOff>
    </xdr:from>
    <xdr:to>
      <xdr:col>8</xdr:col>
      <xdr:colOff>590550</xdr:colOff>
      <xdr:row>224</xdr:row>
      <xdr:rowOff>28575</xdr:rowOff>
    </xdr:to>
    <xdr:pic>
      <xdr:nvPicPr>
        <xdr:cNvPr id="27" name="Picture 26"/>
        <xdr:cNvPicPr>
          <a:picLocks noChangeAspect="1" noChangeArrowheads="1"/>
        </xdr:cNvPicPr>
      </xdr:nvPicPr>
      <xdr:blipFill>
        <a:blip xmlns:r="http://schemas.openxmlformats.org/officeDocument/2006/relationships" r:embed="rId18">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838325" y="42471975"/>
          <a:ext cx="3629025"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9525</xdr:colOff>
      <xdr:row>223</xdr:row>
      <xdr:rowOff>171450</xdr:rowOff>
    </xdr:from>
    <xdr:to>
      <xdr:col>4</xdr:col>
      <xdr:colOff>428625</xdr:colOff>
      <xdr:row>225</xdr:row>
      <xdr:rowOff>19050</xdr:rowOff>
    </xdr:to>
    <xdr:pic>
      <xdr:nvPicPr>
        <xdr:cNvPr id="28" name="Picture 27"/>
        <xdr:cNvPicPr>
          <a:picLocks noChangeAspect="1" noChangeArrowheads="1"/>
        </xdr:cNvPicPr>
      </xdr:nvPicPr>
      <xdr:blipFill>
        <a:blip xmlns:r="http://schemas.openxmlformats.org/officeDocument/2006/relationships" r:embed="rId19">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838325" y="42652950"/>
          <a:ext cx="1028700"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361950</xdr:colOff>
      <xdr:row>226</xdr:row>
      <xdr:rowOff>57150</xdr:rowOff>
    </xdr:from>
    <xdr:to>
      <xdr:col>5</xdr:col>
      <xdr:colOff>266700</xdr:colOff>
      <xdr:row>227</xdr:row>
      <xdr:rowOff>47625</xdr:rowOff>
    </xdr:to>
    <xdr:pic>
      <xdr:nvPicPr>
        <xdr:cNvPr id="29" name="Picture 28"/>
        <xdr:cNvPicPr>
          <a:picLocks noChangeAspect="1" noChangeArrowheads="1"/>
        </xdr:cNvPicPr>
      </xdr:nvPicPr>
      <xdr:blipFill>
        <a:blip xmlns:r="http://schemas.openxmlformats.org/officeDocument/2006/relationships" r:embed="rId20">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0" y="43110150"/>
          <a:ext cx="112395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47625</xdr:colOff>
      <xdr:row>231</xdr:row>
      <xdr:rowOff>38100</xdr:rowOff>
    </xdr:from>
    <xdr:to>
      <xdr:col>3</xdr:col>
      <xdr:colOff>295275</xdr:colOff>
      <xdr:row>232</xdr:row>
      <xdr:rowOff>76200</xdr:rowOff>
    </xdr:to>
    <xdr:pic>
      <xdr:nvPicPr>
        <xdr:cNvPr id="30" name="Picture 29"/>
        <xdr:cNvPicPr>
          <a:picLocks noChangeAspect="1" noChangeArrowheads="1"/>
        </xdr:cNvPicPr>
      </xdr:nvPicPr>
      <xdr:blipFill>
        <a:blip xmlns:r="http://schemas.openxmlformats.org/officeDocument/2006/relationships" r:embed="rId2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266825" y="44072175"/>
          <a:ext cx="857250"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0</xdr:colOff>
      <xdr:row>232</xdr:row>
      <xdr:rowOff>57150</xdr:rowOff>
    </xdr:from>
    <xdr:to>
      <xdr:col>6</xdr:col>
      <xdr:colOff>304800</xdr:colOff>
      <xdr:row>233</xdr:row>
      <xdr:rowOff>104775</xdr:rowOff>
    </xdr:to>
    <xdr:pic>
      <xdr:nvPicPr>
        <xdr:cNvPr id="31" name="Picture 30"/>
        <xdr:cNvPicPr>
          <a:picLocks noChangeAspect="1" noChangeArrowheads="1"/>
        </xdr:cNvPicPr>
      </xdr:nvPicPr>
      <xdr:blipFill>
        <a:blip xmlns:r="http://schemas.openxmlformats.org/officeDocument/2006/relationships" r:embed="rId22">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219200" y="44281725"/>
          <a:ext cx="2743200" cy="2381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0</xdr:colOff>
      <xdr:row>233</xdr:row>
      <xdr:rowOff>114300</xdr:rowOff>
    </xdr:from>
    <xdr:to>
      <xdr:col>7</xdr:col>
      <xdr:colOff>161925</xdr:colOff>
      <xdr:row>234</xdr:row>
      <xdr:rowOff>161925</xdr:rowOff>
    </xdr:to>
    <xdr:pic>
      <xdr:nvPicPr>
        <xdr:cNvPr id="32" name="Picture 31"/>
        <xdr:cNvPicPr>
          <a:picLocks noChangeAspect="1" noChangeArrowheads="1"/>
        </xdr:cNvPicPr>
      </xdr:nvPicPr>
      <xdr:blipFill>
        <a:blip xmlns:r="http://schemas.openxmlformats.org/officeDocument/2006/relationships" r:embed="rId23">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219200" y="44529375"/>
          <a:ext cx="3209925" cy="2381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0</xdr:colOff>
      <xdr:row>235</xdr:row>
      <xdr:rowOff>0</xdr:rowOff>
    </xdr:from>
    <xdr:to>
      <xdr:col>8</xdr:col>
      <xdr:colOff>200025</xdr:colOff>
      <xdr:row>236</xdr:row>
      <xdr:rowOff>19050</xdr:rowOff>
    </xdr:to>
    <xdr:pic>
      <xdr:nvPicPr>
        <xdr:cNvPr id="33" name="Picture 32"/>
        <xdr:cNvPicPr>
          <a:picLocks noChangeAspect="1" noChangeArrowheads="1"/>
        </xdr:cNvPicPr>
      </xdr:nvPicPr>
      <xdr:blipFill>
        <a:blip xmlns:r="http://schemas.openxmlformats.org/officeDocument/2006/relationships" r:embed="rId24">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219200" y="43434000"/>
          <a:ext cx="385762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47625</xdr:colOff>
      <xdr:row>236</xdr:row>
      <xdr:rowOff>28575</xdr:rowOff>
    </xdr:from>
    <xdr:to>
      <xdr:col>2</xdr:col>
      <xdr:colOff>581025</xdr:colOff>
      <xdr:row>237</xdr:row>
      <xdr:rowOff>47625</xdr:rowOff>
    </xdr:to>
    <xdr:pic>
      <xdr:nvPicPr>
        <xdr:cNvPr id="34" name="Picture 33"/>
        <xdr:cNvPicPr>
          <a:picLocks noChangeAspect="1" noChangeArrowheads="1"/>
        </xdr:cNvPicPr>
      </xdr:nvPicPr>
      <xdr:blipFill>
        <a:blip xmlns:r="http://schemas.openxmlformats.org/officeDocument/2006/relationships" r:embed="rId25">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266825" y="45015150"/>
          <a:ext cx="53340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238125</xdr:colOff>
      <xdr:row>236</xdr:row>
      <xdr:rowOff>19050</xdr:rowOff>
    </xdr:from>
    <xdr:to>
      <xdr:col>3</xdr:col>
      <xdr:colOff>447675</xdr:colOff>
      <xdr:row>237</xdr:row>
      <xdr:rowOff>38100</xdr:rowOff>
    </xdr:to>
    <xdr:pic>
      <xdr:nvPicPr>
        <xdr:cNvPr id="35" name="Picture 34"/>
        <xdr:cNvPicPr>
          <a:picLocks noChangeAspect="1" noChangeArrowheads="1"/>
        </xdr:cNvPicPr>
      </xdr:nvPicPr>
      <xdr:blipFill>
        <a:blip xmlns:r="http://schemas.openxmlformats.org/officeDocument/2006/relationships" r:embed="rId26">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066925" y="45005625"/>
          <a:ext cx="20955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381000</xdr:colOff>
      <xdr:row>238</xdr:row>
      <xdr:rowOff>28575</xdr:rowOff>
    </xdr:from>
    <xdr:to>
      <xdr:col>6</xdr:col>
      <xdr:colOff>209550</xdr:colOff>
      <xdr:row>239</xdr:row>
      <xdr:rowOff>47625</xdr:rowOff>
    </xdr:to>
    <xdr:pic>
      <xdr:nvPicPr>
        <xdr:cNvPr id="36" name="Picture 35"/>
        <xdr:cNvPicPr>
          <a:picLocks noChangeAspect="1" noChangeArrowheads="1"/>
        </xdr:cNvPicPr>
      </xdr:nvPicPr>
      <xdr:blipFill>
        <a:blip xmlns:r="http://schemas.openxmlformats.org/officeDocument/2006/relationships" r:embed="rId27">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819400" y="45396150"/>
          <a:ext cx="104775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171450</xdr:colOff>
      <xdr:row>238</xdr:row>
      <xdr:rowOff>19050</xdr:rowOff>
    </xdr:from>
    <xdr:to>
      <xdr:col>18</xdr:col>
      <xdr:colOff>190500</xdr:colOff>
      <xdr:row>256</xdr:row>
      <xdr:rowOff>57150</xdr:rowOff>
    </xdr:to>
    <xdr:grpSp>
      <xdr:nvGrpSpPr>
        <xdr:cNvPr id="2104" name="Group 56"/>
        <xdr:cNvGrpSpPr>
          <a:grpSpLocks/>
        </xdr:cNvGrpSpPr>
      </xdr:nvGrpSpPr>
      <xdr:grpSpPr bwMode="auto">
        <a:xfrm>
          <a:off x="5657850" y="45405675"/>
          <a:ext cx="5505450" cy="3467100"/>
          <a:chOff x="2184" y="9384"/>
          <a:chExt cx="8677" cy="5467"/>
        </a:xfrm>
      </xdr:grpSpPr>
      <xdr:sp macro="" textlink="">
        <xdr:nvSpPr>
          <xdr:cNvPr id="2141" name="AutoShape 93"/>
          <xdr:cNvSpPr>
            <a:spLocks noChangeShapeType="1"/>
          </xdr:cNvSpPr>
        </xdr:nvSpPr>
        <xdr:spPr bwMode="auto">
          <a:xfrm>
            <a:off x="3554" y="9824"/>
            <a:ext cx="4320" cy="0"/>
          </a:xfrm>
          <a:prstGeom prst="straightConnector1">
            <a:avLst/>
          </a:prstGeom>
          <a:noFill/>
          <a:ln w="19050">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140" name="AutoShape 92"/>
          <xdr:cNvSpPr>
            <a:spLocks noChangeShapeType="1"/>
          </xdr:cNvSpPr>
        </xdr:nvSpPr>
        <xdr:spPr bwMode="auto">
          <a:xfrm>
            <a:off x="3554" y="9824"/>
            <a:ext cx="0" cy="4320"/>
          </a:xfrm>
          <a:prstGeom prst="straightConnector1">
            <a:avLst/>
          </a:prstGeom>
          <a:noFill/>
          <a:ln w="19050">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139" name="AutoShape 91"/>
          <xdr:cNvSpPr>
            <a:spLocks noChangeShapeType="1"/>
          </xdr:cNvSpPr>
        </xdr:nvSpPr>
        <xdr:spPr bwMode="auto">
          <a:xfrm>
            <a:off x="7874" y="9824"/>
            <a:ext cx="0" cy="4320"/>
          </a:xfrm>
          <a:prstGeom prst="straightConnector1">
            <a:avLst/>
          </a:prstGeom>
          <a:noFill/>
          <a:ln w="19050">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138" name="AutoShape 90"/>
          <xdr:cNvSpPr>
            <a:spLocks noChangeShapeType="1"/>
          </xdr:cNvSpPr>
        </xdr:nvSpPr>
        <xdr:spPr bwMode="auto">
          <a:xfrm flipH="1">
            <a:off x="3554" y="14144"/>
            <a:ext cx="4320" cy="0"/>
          </a:xfrm>
          <a:prstGeom prst="straightConnector1">
            <a:avLst/>
          </a:prstGeom>
          <a:noFill/>
          <a:ln w="19050">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137" name="Rectangle 89"/>
          <xdr:cNvSpPr>
            <a:spLocks noChangeArrowheads="1"/>
          </xdr:cNvSpPr>
        </xdr:nvSpPr>
        <xdr:spPr bwMode="auto">
          <a:xfrm>
            <a:off x="3908" y="10147"/>
            <a:ext cx="3600" cy="3600"/>
          </a:xfrm>
          <a:prstGeom prst="rect">
            <a:avLst/>
          </a:prstGeom>
          <a:solidFill>
            <a:srgbClr val="FFFFFF"/>
          </a:solidFill>
          <a:ln w="19050">
            <a:solidFill>
              <a:srgbClr val="000000"/>
            </a:solidFill>
            <a:prstDash val="dash"/>
            <a:miter lim="800000"/>
            <a:headEnd/>
            <a:tailEnd/>
          </a:ln>
        </xdr:spPr>
      </xdr:sp>
      <xdr:sp macro="" textlink="">
        <xdr:nvSpPr>
          <xdr:cNvPr id="2136" name="AutoShape 88"/>
          <xdr:cNvSpPr>
            <a:spLocks noChangeArrowheads="1"/>
          </xdr:cNvSpPr>
        </xdr:nvSpPr>
        <xdr:spPr bwMode="auto">
          <a:xfrm>
            <a:off x="3908" y="10162"/>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35" name="AutoShape 87"/>
          <xdr:cNvSpPr>
            <a:spLocks noChangeArrowheads="1"/>
          </xdr:cNvSpPr>
        </xdr:nvSpPr>
        <xdr:spPr bwMode="auto">
          <a:xfrm>
            <a:off x="3908" y="13517"/>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34" name="AutoShape 86"/>
          <xdr:cNvSpPr>
            <a:spLocks noChangeArrowheads="1"/>
          </xdr:cNvSpPr>
        </xdr:nvSpPr>
        <xdr:spPr bwMode="auto">
          <a:xfrm>
            <a:off x="7263" y="10162"/>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33" name="AutoShape 85"/>
          <xdr:cNvSpPr>
            <a:spLocks noChangeArrowheads="1"/>
          </xdr:cNvSpPr>
        </xdr:nvSpPr>
        <xdr:spPr bwMode="auto">
          <a:xfrm>
            <a:off x="7263" y="13517"/>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32" name="AutoShape 84"/>
          <xdr:cNvSpPr>
            <a:spLocks noChangeArrowheads="1"/>
          </xdr:cNvSpPr>
        </xdr:nvSpPr>
        <xdr:spPr bwMode="auto">
          <a:xfrm>
            <a:off x="3908" y="11800"/>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31" name="AutoShape 83"/>
          <xdr:cNvSpPr>
            <a:spLocks noChangeArrowheads="1"/>
          </xdr:cNvSpPr>
        </xdr:nvSpPr>
        <xdr:spPr bwMode="auto">
          <a:xfrm>
            <a:off x="7263" y="11800"/>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30" name="AutoShape 82"/>
          <xdr:cNvSpPr>
            <a:spLocks noChangeArrowheads="1"/>
          </xdr:cNvSpPr>
        </xdr:nvSpPr>
        <xdr:spPr bwMode="auto">
          <a:xfrm>
            <a:off x="4854" y="10147"/>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29" name="AutoShape 81"/>
          <xdr:cNvSpPr>
            <a:spLocks noChangeArrowheads="1"/>
          </xdr:cNvSpPr>
        </xdr:nvSpPr>
        <xdr:spPr bwMode="auto">
          <a:xfrm>
            <a:off x="4854" y="13502"/>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28" name="AutoShape 80"/>
          <xdr:cNvSpPr>
            <a:spLocks noChangeArrowheads="1"/>
          </xdr:cNvSpPr>
        </xdr:nvSpPr>
        <xdr:spPr bwMode="auto">
          <a:xfrm>
            <a:off x="6264" y="10162"/>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27" name="AutoShape 79"/>
          <xdr:cNvSpPr>
            <a:spLocks noChangeArrowheads="1"/>
          </xdr:cNvSpPr>
        </xdr:nvSpPr>
        <xdr:spPr bwMode="auto">
          <a:xfrm>
            <a:off x="6264" y="13517"/>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26" name="AutoShape 78"/>
          <xdr:cNvSpPr>
            <a:spLocks noChangeArrowheads="1"/>
          </xdr:cNvSpPr>
        </xdr:nvSpPr>
        <xdr:spPr bwMode="auto">
          <a:xfrm>
            <a:off x="3908" y="11003"/>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25" name="AutoShape 77"/>
          <xdr:cNvSpPr>
            <a:spLocks noChangeArrowheads="1"/>
          </xdr:cNvSpPr>
        </xdr:nvSpPr>
        <xdr:spPr bwMode="auto">
          <a:xfrm>
            <a:off x="7263" y="11003"/>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24" name="AutoShape 76"/>
          <xdr:cNvSpPr>
            <a:spLocks noChangeArrowheads="1"/>
          </xdr:cNvSpPr>
        </xdr:nvSpPr>
        <xdr:spPr bwMode="auto">
          <a:xfrm>
            <a:off x="3908" y="12780"/>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23" name="AutoShape 75"/>
          <xdr:cNvSpPr>
            <a:spLocks noChangeArrowheads="1"/>
          </xdr:cNvSpPr>
        </xdr:nvSpPr>
        <xdr:spPr bwMode="auto">
          <a:xfrm>
            <a:off x="7263" y="12780"/>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22" name="AutoShape 74"/>
          <xdr:cNvSpPr>
            <a:spLocks noChangeShapeType="1"/>
          </xdr:cNvSpPr>
        </xdr:nvSpPr>
        <xdr:spPr bwMode="auto">
          <a:xfrm flipV="1">
            <a:off x="3554" y="9384"/>
            <a:ext cx="0" cy="288"/>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121" name="AutoShape 73"/>
          <xdr:cNvSpPr>
            <a:spLocks noChangeShapeType="1"/>
          </xdr:cNvSpPr>
        </xdr:nvSpPr>
        <xdr:spPr bwMode="auto">
          <a:xfrm flipV="1">
            <a:off x="7874" y="9384"/>
            <a:ext cx="0" cy="288"/>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120" name="AutoShape 72"/>
          <xdr:cNvSpPr>
            <a:spLocks noChangeShapeType="1"/>
          </xdr:cNvSpPr>
        </xdr:nvSpPr>
        <xdr:spPr bwMode="auto">
          <a:xfrm>
            <a:off x="8043" y="9824"/>
            <a:ext cx="288" cy="0"/>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119" name="AutoShape 71"/>
          <xdr:cNvSpPr>
            <a:spLocks noChangeShapeType="1"/>
          </xdr:cNvSpPr>
        </xdr:nvSpPr>
        <xdr:spPr bwMode="auto">
          <a:xfrm>
            <a:off x="8043" y="14144"/>
            <a:ext cx="288" cy="0"/>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118" name="AutoShape 70"/>
          <xdr:cNvSpPr>
            <a:spLocks noChangeShapeType="1"/>
          </xdr:cNvSpPr>
        </xdr:nvSpPr>
        <xdr:spPr bwMode="auto">
          <a:xfrm>
            <a:off x="8043" y="13732"/>
            <a:ext cx="288" cy="0"/>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117" name="AutoShape 69"/>
          <xdr:cNvSpPr>
            <a:spLocks noChangeShapeType="1"/>
          </xdr:cNvSpPr>
        </xdr:nvSpPr>
        <xdr:spPr bwMode="auto">
          <a:xfrm flipH="1">
            <a:off x="3554" y="9534"/>
            <a:ext cx="1728"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116" name="AutoShape 68"/>
          <xdr:cNvSpPr>
            <a:spLocks noChangeShapeType="1"/>
          </xdr:cNvSpPr>
        </xdr:nvSpPr>
        <xdr:spPr bwMode="auto">
          <a:xfrm>
            <a:off x="5991" y="9534"/>
            <a:ext cx="1872"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115" name="AutoShape 67"/>
          <xdr:cNvSpPr>
            <a:spLocks noChangeShapeType="1"/>
          </xdr:cNvSpPr>
        </xdr:nvSpPr>
        <xdr:spPr bwMode="auto">
          <a:xfrm flipV="1">
            <a:off x="8196" y="9797"/>
            <a:ext cx="0" cy="1584"/>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114" name="AutoShape 66"/>
          <xdr:cNvSpPr>
            <a:spLocks noChangeShapeType="1"/>
          </xdr:cNvSpPr>
        </xdr:nvSpPr>
        <xdr:spPr bwMode="auto">
          <a:xfrm>
            <a:off x="8211" y="11960"/>
            <a:ext cx="0" cy="1772"/>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113" name="AutoShape 65"/>
          <xdr:cNvSpPr>
            <a:spLocks noChangeShapeType="1"/>
          </xdr:cNvSpPr>
        </xdr:nvSpPr>
        <xdr:spPr bwMode="auto">
          <a:xfrm flipV="1">
            <a:off x="8196" y="14144"/>
            <a:ext cx="0" cy="288"/>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112" name="Text Box 64"/>
          <xdr:cNvSpPr txBox="1">
            <a:spLocks noChangeArrowheads="1"/>
          </xdr:cNvSpPr>
        </xdr:nvSpPr>
        <xdr:spPr bwMode="auto">
          <a:xfrm>
            <a:off x="8880" y="10716"/>
            <a:ext cx="1981" cy="413"/>
          </a:xfrm>
          <a:prstGeom prst="rect">
            <a:avLst/>
          </a:prstGeom>
          <a:noFill/>
          <a:ln w="9525">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 3 Tie @ 15 in c/c</a:t>
            </a:r>
          </a:p>
          <a:p>
            <a:pPr algn="l" rtl="0">
              <a:defRPr sz="1000"/>
            </a:pPr>
            <a:r>
              <a:rPr lang="en-US" sz="1100" b="0" i="0" u="none" strike="noStrike" baseline="0">
                <a:solidFill>
                  <a:srgbClr val="000000"/>
                </a:solidFill>
                <a:latin typeface="Calibri"/>
                <a:cs typeface="Calibri"/>
              </a:rPr>
              <a:t> </a:t>
            </a:r>
          </a:p>
        </xdr:txBody>
      </xdr:sp>
      <xdr:sp macro="" textlink="">
        <xdr:nvSpPr>
          <xdr:cNvPr id="2111" name="Text Box 63"/>
          <xdr:cNvSpPr txBox="1">
            <a:spLocks noChangeArrowheads="1"/>
          </xdr:cNvSpPr>
        </xdr:nvSpPr>
        <xdr:spPr bwMode="auto">
          <a:xfrm>
            <a:off x="5282" y="9384"/>
            <a:ext cx="630" cy="41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15”</a:t>
            </a:r>
          </a:p>
        </xdr:txBody>
      </xdr:sp>
      <xdr:sp macro="" textlink="">
        <xdr:nvSpPr>
          <xdr:cNvPr id="2110" name="Text Box 62"/>
          <xdr:cNvSpPr txBox="1">
            <a:spLocks noChangeArrowheads="1"/>
          </xdr:cNvSpPr>
        </xdr:nvSpPr>
        <xdr:spPr bwMode="auto">
          <a:xfrm>
            <a:off x="7874" y="11464"/>
            <a:ext cx="895" cy="41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12.5”</a:t>
            </a:r>
          </a:p>
        </xdr:txBody>
      </xdr:sp>
      <xdr:sp macro="" textlink="">
        <xdr:nvSpPr>
          <xdr:cNvPr id="2109" name="Text Box 61"/>
          <xdr:cNvSpPr txBox="1">
            <a:spLocks noChangeArrowheads="1"/>
          </xdr:cNvSpPr>
        </xdr:nvSpPr>
        <xdr:spPr bwMode="auto">
          <a:xfrm>
            <a:off x="7919" y="14342"/>
            <a:ext cx="760" cy="41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2.5”</a:t>
            </a:r>
          </a:p>
        </xdr:txBody>
      </xdr:sp>
      <xdr:sp macro="" textlink="">
        <xdr:nvSpPr>
          <xdr:cNvPr id="2108" name="AutoShape 60"/>
          <xdr:cNvSpPr>
            <a:spLocks noChangeShapeType="1"/>
          </xdr:cNvSpPr>
        </xdr:nvSpPr>
        <xdr:spPr bwMode="auto">
          <a:xfrm flipV="1">
            <a:off x="2844" y="10377"/>
            <a:ext cx="1226" cy="1472"/>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107" name="Text Box 59"/>
          <xdr:cNvSpPr txBox="1">
            <a:spLocks noChangeArrowheads="1"/>
          </xdr:cNvSpPr>
        </xdr:nvSpPr>
        <xdr:spPr bwMode="auto">
          <a:xfrm>
            <a:off x="2184" y="11847"/>
            <a:ext cx="1170" cy="413"/>
          </a:xfrm>
          <a:prstGeom prst="rect">
            <a:avLst/>
          </a:prstGeom>
          <a:noFill/>
          <a:ln w="9525">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14 no # 8</a:t>
            </a:r>
          </a:p>
        </xdr:txBody>
      </xdr:sp>
      <xdr:sp macro="" textlink="">
        <xdr:nvSpPr>
          <xdr:cNvPr id="2106" name="AutoShape 58"/>
          <xdr:cNvSpPr>
            <a:spLocks noChangeShapeType="1"/>
          </xdr:cNvSpPr>
        </xdr:nvSpPr>
        <xdr:spPr bwMode="auto">
          <a:xfrm flipH="1">
            <a:off x="7508" y="11003"/>
            <a:ext cx="1372" cy="552"/>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105" name="Text Box 57"/>
          <xdr:cNvSpPr txBox="1">
            <a:spLocks noChangeArrowheads="1"/>
          </xdr:cNvSpPr>
        </xdr:nvSpPr>
        <xdr:spPr bwMode="auto">
          <a:xfrm>
            <a:off x="4186" y="14438"/>
            <a:ext cx="3357" cy="41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1" i="0" u="none" strike="noStrike" baseline="0">
                <a:solidFill>
                  <a:srgbClr val="000000"/>
                </a:solidFill>
                <a:latin typeface="Calibri"/>
                <a:cs typeface="Calibri"/>
              </a:rPr>
              <a:t>Fig: Design Column Section</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 </a:t>
            </a:r>
          </a:p>
        </xdr:txBody>
      </xdr:sp>
    </xdr:grpSp>
    <xdr:clientData/>
  </xdr:twoCellAnchor>
  <xdr:twoCellAnchor>
    <xdr:from>
      <xdr:col>2</xdr:col>
      <xdr:colOff>304800</xdr:colOff>
      <xdr:row>247</xdr:row>
      <xdr:rowOff>57150</xdr:rowOff>
    </xdr:from>
    <xdr:to>
      <xdr:col>6</xdr:col>
      <xdr:colOff>285750</xdr:colOff>
      <xdr:row>248</xdr:row>
      <xdr:rowOff>57150</xdr:rowOff>
    </xdr:to>
    <xdr:pic>
      <xdr:nvPicPr>
        <xdr:cNvPr id="116" name="Picture 115"/>
        <xdr:cNvPicPr>
          <a:picLocks noChangeAspect="1" noChangeArrowheads="1"/>
        </xdr:cNvPicPr>
      </xdr:nvPicPr>
      <xdr:blipFill>
        <a:blip xmlns:r="http://schemas.openxmlformats.org/officeDocument/2006/relationships" r:embed="rId28">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33600" y="50377725"/>
          <a:ext cx="2419350" cy="190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314325</xdr:colOff>
      <xdr:row>249</xdr:row>
      <xdr:rowOff>47625</xdr:rowOff>
    </xdr:from>
    <xdr:to>
      <xdr:col>6</xdr:col>
      <xdr:colOff>409575</xdr:colOff>
      <xdr:row>250</xdr:row>
      <xdr:rowOff>47625</xdr:rowOff>
    </xdr:to>
    <xdr:pic>
      <xdr:nvPicPr>
        <xdr:cNvPr id="117" name="Picture 116"/>
        <xdr:cNvPicPr>
          <a:picLocks noChangeAspect="1" noChangeArrowheads="1"/>
        </xdr:cNvPicPr>
      </xdr:nvPicPr>
      <xdr:blipFill>
        <a:blip xmlns:r="http://schemas.openxmlformats.org/officeDocument/2006/relationships" r:embed="rId29">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43125" y="50749200"/>
          <a:ext cx="2533650" cy="190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304800</xdr:colOff>
      <xdr:row>251</xdr:row>
      <xdr:rowOff>47625</xdr:rowOff>
    </xdr:from>
    <xdr:to>
      <xdr:col>5</xdr:col>
      <xdr:colOff>466725</xdr:colOff>
      <xdr:row>252</xdr:row>
      <xdr:rowOff>47625</xdr:rowOff>
    </xdr:to>
    <xdr:pic>
      <xdr:nvPicPr>
        <xdr:cNvPr id="118" name="Picture 117"/>
        <xdr:cNvPicPr>
          <a:picLocks noChangeAspect="1" noChangeArrowheads="1"/>
        </xdr:cNvPicPr>
      </xdr:nvPicPr>
      <xdr:blipFill>
        <a:blip xmlns:r="http://schemas.openxmlformats.org/officeDocument/2006/relationships" r:embed="rId30">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33600" y="51130200"/>
          <a:ext cx="1990725" cy="190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276225</xdr:colOff>
      <xdr:row>272</xdr:row>
      <xdr:rowOff>180975</xdr:rowOff>
    </xdr:from>
    <xdr:to>
      <xdr:col>7</xdr:col>
      <xdr:colOff>390525</xdr:colOff>
      <xdr:row>283</xdr:row>
      <xdr:rowOff>142875</xdr:rowOff>
    </xdr:to>
    <xdr:pic>
      <xdr:nvPicPr>
        <xdr:cNvPr id="120" name="Picture 1"/>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xmlns="" val="0"/>
            </a:ext>
          </a:extLst>
        </a:blip>
        <a:srcRect r="10368"/>
        <a:stretch>
          <a:fillRect/>
        </a:stretch>
      </xdr:blipFill>
      <xdr:spPr bwMode="auto">
        <a:xfrm>
          <a:off x="2105025" y="52025550"/>
          <a:ext cx="2552700" cy="2057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114300</xdr:colOff>
      <xdr:row>293</xdr:row>
      <xdr:rowOff>114300</xdr:rowOff>
    </xdr:from>
    <xdr:to>
      <xdr:col>5</xdr:col>
      <xdr:colOff>9525</xdr:colOff>
      <xdr:row>300</xdr:row>
      <xdr:rowOff>133350</xdr:rowOff>
    </xdr:to>
    <xdr:sp macro="" textlink="">
      <xdr:nvSpPr>
        <xdr:cNvPr id="2150" name="Text Box 102"/>
        <xdr:cNvSpPr txBox="1">
          <a:spLocks noChangeArrowheads="1"/>
        </xdr:cNvSpPr>
      </xdr:nvSpPr>
      <xdr:spPr bwMode="auto">
        <a:xfrm>
          <a:off x="1333500" y="55959375"/>
          <a:ext cx="1724025" cy="13525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000000"/>
              </a:solidFill>
              <a:latin typeface="Calibri"/>
              <a:cs typeface="Calibri"/>
            </a:rPr>
            <a:t>Figure: Column subjected to eccentric compression. (a) Loaded column;</a:t>
          </a:r>
          <a:endParaRPr lang="en-US" sz="1100" b="0" i="0" u="none" strike="noStrike" baseline="0">
            <a:solidFill>
              <a:srgbClr val="000000"/>
            </a:solidFill>
            <a:latin typeface="Calibri"/>
            <a:cs typeface="Calibri"/>
          </a:endParaRPr>
        </a:p>
        <a:p>
          <a:pPr algn="l" rtl="0">
            <a:defRPr sz="1000"/>
          </a:pPr>
          <a:r>
            <a:rPr lang="en-US" sz="1100" b="1" i="0" u="none" strike="noStrike" baseline="0">
              <a:solidFill>
                <a:srgbClr val="000000"/>
              </a:solidFill>
              <a:latin typeface="Calibri"/>
              <a:cs typeface="Calibri"/>
            </a:rPr>
            <a:t> (b) Strain distribution; </a:t>
          </a:r>
          <a:endParaRPr lang="en-US" sz="1100" b="0" i="0" u="none" strike="noStrike" baseline="0">
            <a:solidFill>
              <a:srgbClr val="000000"/>
            </a:solidFill>
            <a:latin typeface="Calibri"/>
            <a:cs typeface="Calibri"/>
          </a:endParaRPr>
        </a:p>
        <a:p>
          <a:pPr algn="l" rtl="0">
            <a:defRPr sz="1000"/>
          </a:pPr>
          <a:r>
            <a:rPr lang="en-US" sz="1100" b="1" i="0" u="none" strike="noStrike" baseline="0">
              <a:solidFill>
                <a:srgbClr val="000000"/>
              </a:solidFill>
              <a:latin typeface="Calibri"/>
              <a:cs typeface="Calibri"/>
            </a:rPr>
            <a:t>(c)  Stresses and force at nominal strength.</a:t>
          </a:r>
        </a:p>
      </xdr:txBody>
    </xdr:sp>
    <xdr:clientData/>
  </xdr:twoCellAnchor>
  <xdr:twoCellAnchor editAs="oneCell">
    <xdr:from>
      <xdr:col>5</xdr:col>
      <xdr:colOff>361950</xdr:colOff>
      <xdr:row>291</xdr:row>
      <xdr:rowOff>28575</xdr:rowOff>
    </xdr:from>
    <xdr:to>
      <xdr:col>12</xdr:col>
      <xdr:colOff>485775</xdr:colOff>
      <xdr:row>307</xdr:row>
      <xdr:rowOff>161925</xdr:rowOff>
    </xdr:to>
    <xdr:pic>
      <xdr:nvPicPr>
        <xdr:cNvPr id="123" name="Picture 122"/>
        <xdr:cNvPicPr/>
      </xdr:nvPicPr>
      <xdr:blipFill>
        <a:blip xmlns:r="http://schemas.openxmlformats.org/officeDocument/2006/relationships" r:embed="rId32"/>
        <a:srcRect t="6701" r="5273"/>
        <a:stretch>
          <a:fillRect/>
        </a:stretch>
      </xdr:blipFill>
      <xdr:spPr bwMode="auto">
        <a:xfrm>
          <a:off x="3409950" y="55492650"/>
          <a:ext cx="4391025" cy="3181350"/>
        </a:xfrm>
        <a:prstGeom prst="rect">
          <a:avLst/>
        </a:prstGeom>
        <a:noFill/>
        <a:ln w="9525">
          <a:noFill/>
          <a:miter lim="800000"/>
          <a:headEnd/>
          <a:tailEnd/>
        </a:ln>
      </xdr:spPr>
    </xdr:pic>
    <xdr:clientData/>
  </xdr:twoCellAnchor>
  <xdr:twoCellAnchor>
    <xdr:from>
      <xdr:col>2</xdr:col>
      <xdr:colOff>571500</xdr:colOff>
      <xdr:row>312</xdr:row>
      <xdr:rowOff>76200</xdr:rowOff>
    </xdr:from>
    <xdr:to>
      <xdr:col>6</xdr:col>
      <xdr:colOff>0</xdr:colOff>
      <xdr:row>313</xdr:row>
      <xdr:rowOff>95250</xdr:rowOff>
    </xdr:to>
    <xdr:pic>
      <xdr:nvPicPr>
        <xdr:cNvPr id="124" name="Picture 123"/>
        <xdr:cNvPicPr>
          <a:picLocks noChangeAspect="1" noChangeArrowheads="1"/>
        </xdr:cNvPicPr>
      </xdr:nvPicPr>
      <xdr:blipFill>
        <a:blip xmlns:r="http://schemas.openxmlformats.org/officeDocument/2006/relationships" r:embed="rId33">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790700" y="59540775"/>
          <a:ext cx="186690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542925</xdr:colOff>
      <xdr:row>317</xdr:row>
      <xdr:rowOff>47625</xdr:rowOff>
    </xdr:from>
    <xdr:to>
      <xdr:col>9</xdr:col>
      <xdr:colOff>266700</xdr:colOff>
      <xdr:row>319</xdr:row>
      <xdr:rowOff>47625</xdr:rowOff>
    </xdr:to>
    <xdr:pic>
      <xdr:nvPicPr>
        <xdr:cNvPr id="125" name="Picture 124"/>
        <xdr:cNvPicPr>
          <a:picLocks noChangeAspect="1" noChangeArrowheads="1"/>
        </xdr:cNvPicPr>
      </xdr:nvPicPr>
      <xdr:blipFill>
        <a:blip xmlns:r="http://schemas.openxmlformats.org/officeDocument/2006/relationships" r:embed="rId34">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762125" y="60464700"/>
          <a:ext cx="3990975" cy="3810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276225</xdr:colOff>
      <xdr:row>326</xdr:row>
      <xdr:rowOff>28575</xdr:rowOff>
    </xdr:from>
    <xdr:to>
      <xdr:col>12</xdr:col>
      <xdr:colOff>19050</xdr:colOff>
      <xdr:row>344</xdr:row>
      <xdr:rowOff>133350</xdr:rowOff>
    </xdr:to>
    <xdr:grpSp>
      <xdr:nvGrpSpPr>
        <xdr:cNvPr id="2153" name="Group 105"/>
        <xdr:cNvGrpSpPr>
          <a:grpSpLocks/>
        </xdr:cNvGrpSpPr>
      </xdr:nvGrpSpPr>
      <xdr:grpSpPr bwMode="auto">
        <a:xfrm>
          <a:off x="1495425" y="62179200"/>
          <a:ext cx="5838825" cy="3533775"/>
          <a:chOff x="1324" y="1005"/>
          <a:chExt cx="9200" cy="5562"/>
        </a:xfrm>
      </xdr:grpSpPr>
      <xdr:sp macro="" textlink="">
        <xdr:nvSpPr>
          <xdr:cNvPr id="2175" name="Text Box 127"/>
          <xdr:cNvSpPr txBox="1">
            <a:spLocks noChangeArrowheads="1"/>
          </xdr:cNvSpPr>
        </xdr:nvSpPr>
        <xdr:spPr bwMode="auto">
          <a:xfrm>
            <a:off x="1324" y="1875"/>
            <a:ext cx="1931" cy="3913"/>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000000"/>
                </a:solidFill>
                <a:latin typeface="Calibri"/>
                <a:cs typeface="Calibri"/>
              </a:rPr>
              <a:t>Figure:</a:t>
            </a:r>
            <a:r>
              <a:rPr lang="en-US" sz="1100" b="0" i="0" u="none" strike="noStrike" baseline="0">
                <a:solidFill>
                  <a:srgbClr val="000000"/>
                </a:solidFill>
                <a:latin typeface="Calibri"/>
                <a:cs typeface="Calibri"/>
              </a:rPr>
              <a:t> Interaction diagram for nominal column strength in combined axial and bending load.</a:t>
            </a:r>
          </a:p>
        </xdr:txBody>
      </xdr:sp>
      <xdr:grpSp>
        <xdr:nvGrpSpPr>
          <xdr:cNvPr id="2154" name="Group 106"/>
          <xdr:cNvGrpSpPr>
            <a:grpSpLocks/>
          </xdr:cNvGrpSpPr>
        </xdr:nvGrpSpPr>
        <xdr:grpSpPr bwMode="auto">
          <a:xfrm>
            <a:off x="3594" y="1005"/>
            <a:ext cx="6930" cy="5562"/>
            <a:chOff x="2235" y="4890"/>
            <a:chExt cx="6930" cy="5562"/>
          </a:xfrm>
        </xdr:grpSpPr>
        <xdr:sp macro="" textlink="">
          <xdr:nvSpPr>
            <xdr:cNvPr id="2174" name="Arc 126"/>
            <xdr:cNvSpPr>
              <a:spLocks/>
            </xdr:cNvSpPr>
          </xdr:nvSpPr>
          <xdr:spPr bwMode="auto">
            <a:xfrm flipV="1">
              <a:off x="3810" y="4890"/>
              <a:ext cx="525" cy="1905"/>
            </a:xfrm>
            <a:custGeom>
              <a:avLst/>
              <a:gdLst>
                <a:gd name="G0" fmla="+- 0 0 0"/>
                <a:gd name="G1" fmla="+- 21600 0 0"/>
                <a:gd name="G2" fmla="+- 21600 0 0"/>
                <a:gd name="T0" fmla="*/ 0 w 13168"/>
                <a:gd name="T1" fmla="*/ 0 h 21600"/>
                <a:gd name="T2" fmla="*/ 13168 w 13168"/>
                <a:gd name="T3" fmla="*/ 4478 h 21600"/>
                <a:gd name="T4" fmla="*/ 0 w 13168"/>
                <a:gd name="T5" fmla="*/ 21600 h 21600"/>
              </a:gdLst>
              <a:ahLst/>
              <a:cxnLst>
                <a:cxn ang="0">
                  <a:pos x="T0" y="T1"/>
                </a:cxn>
                <a:cxn ang="0">
                  <a:pos x="T2" y="T3"/>
                </a:cxn>
                <a:cxn ang="0">
                  <a:pos x="T4" y="T5"/>
                </a:cxn>
              </a:cxnLst>
              <a:rect l="0" t="0" r="r" b="b"/>
              <a:pathLst>
                <a:path w="13168" h="21600" fill="none" extrusionOk="0">
                  <a:moveTo>
                    <a:pt x="-1" y="0"/>
                  </a:moveTo>
                  <a:cubicBezTo>
                    <a:pt x="4763" y="0"/>
                    <a:pt x="9392" y="1574"/>
                    <a:pt x="13168" y="4477"/>
                  </a:cubicBezTo>
                </a:path>
                <a:path w="13168" h="21600" stroke="0" extrusionOk="0">
                  <a:moveTo>
                    <a:pt x="-1" y="0"/>
                  </a:moveTo>
                  <a:cubicBezTo>
                    <a:pt x="4763" y="0"/>
                    <a:pt x="9392" y="1574"/>
                    <a:pt x="13168" y="4477"/>
                  </a:cubicBezTo>
                  <a:lnTo>
                    <a:pt x="0" y="21600"/>
                  </a:lnTo>
                  <a:close/>
                </a:path>
              </a:pathLst>
            </a:custGeom>
            <a:noFill/>
            <a:ln w="12700">
              <a:solidFill>
                <a:srgbClr val="000000"/>
              </a:solidFill>
              <a:round/>
              <a:headEnd type="triangle" w="med" len="med"/>
              <a:tailEnd/>
            </a:ln>
            <a:extLst>
              <a:ext uri="{909E8E84-426E-40DD-AFC4-6F175D3DCCD1}">
                <a14:hiddenFill xmlns:a14="http://schemas.microsoft.com/office/drawing/2010/main" xmlns="">
                  <a:solidFill>
                    <a:srgbClr val="FFFFFF"/>
                  </a:solidFill>
                </a14:hiddenFill>
              </a:ext>
            </a:extLst>
          </xdr:spPr>
        </xdr:sp>
        <xdr:sp macro="" textlink="">
          <xdr:nvSpPr>
            <xdr:cNvPr id="2173" name="Text Box 125"/>
            <xdr:cNvSpPr txBox="1">
              <a:spLocks noChangeArrowheads="1"/>
            </xdr:cNvSpPr>
          </xdr:nvSpPr>
          <xdr:spPr bwMode="auto">
            <a:xfrm>
              <a:off x="3971" y="6075"/>
              <a:ext cx="2764" cy="44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Compression failure range</a:t>
              </a:r>
            </a:p>
          </xdr:txBody>
        </xdr:sp>
        <xdr:sp macro="" textlink="">
          <xdr:nvSpPr>
            <xdr:cNvPr id="2172" name="Arc 124"/>
            <xdr:cNvSpPr>
              <a:spLocks/>
            </xdr:cNvSpPr>
          </xdr:nvSpPr>
          <xdr:spPr bwMode="auto">
            <a:xfrm rot="21466317" flipV="1">
              <a:off x="5969" y="7545"/>
              <a:ext cx="796" cy="1905"/>
            </a:xfrm>
            <a:custGeom>
              <a:avLst/>
              <a:gdLst>
                <a:gd name="G0" fmla="+- 6805 0 0"/>
                <a:gd name="G1" fmla="+- 21600 0 0"/>
                <a:gd name="G2" fmla="+- 21600 0 0"/>
                <a:gd name="T0" fmla="*/ 0 w 19973"/>
                <a:gd name="T1" fmla="*/ 1100 h 21600"/>
                <a:gd name="T2" fmla="*/ 19973 w 19973"/>
                <a:gd name="T3" fmla="*/ 4478 h 21600"/>
                <a:gd name="T4" fmla="*/ 6805 w 19973"/>
                <a:gd name="T5" fmla="*/ 21600 h 21600"/>
              </a:gdLst>
              <a:ahLst/>
              <a:cxnLst>
                <a:cxn ang="0">
                  <a:pos x="T0" y="T1"/>
                </a:cxn>
                <a:cxn ang="0">
                  <a:pos x="T2" y="T3"/>
                </a:cxn>
                <a:cxn ang="0">
                  <a:pos x="T4" y="T5"/>
                </a:cxn>
              </a:cxnLst>
              <a:rect l="0" t="0" r="r" b="b"/>
              <a:pathLst>
                <a:path w="19973" h="21600" fill="none" extrusionOk="0">
                  <a:moveTo>
                    <a:pt x="-1" y="1099"/>
                  </a:moveTo>
                  <a:cubicBezTo>
                    <a:pt x="2194" y="371"/>
                    <a:pt x="4492" y="-1"/>
                    <a:pt x="6805" y="0"/>
                  </a:cubicBezTo>
                  <a:cubicBezTo>
                    <a:pt x="11568" y="0"/>
                    <a:pt x="16197" y="1574"/>
                    <a:pt x="19973" y="4477"/>
                  </a:cubicBezTo>
                </a:path>
                <a:path w="19973" h="21600" stroke="0" extrusionOk="0">
                  <a:moveTo>
                    <a:pt x="-1" y="1099"/>
                  </a:moveTo>
                  <a:cubicBezTo>
                    <a:pt x="2194" y="371"/>
                    <a:pt x="4492" y="-1"/>
                    <a:pt x="6805" y="0"/>
                  </a:cubicBezTo>
                  <a:cubicBezTo>
                    <a:pt x="11568" y="0"/>
                    <a:pt x="16197" y="1574"/>
                    <a:pt x="19973" y="4477"/>
                  </a:cubicBezTo>
                  <a:lnTo>
                    <a:pt x="6805" y="21600"/>
                  </a:lnTo>
                  <a:close/>
                </a:path>
              </a:pathLst>
            </a:custGeom>
            <a:noFill/>
            <a:ln w="12700">
              <a:solidFill>
                <a:srgbClr val="000000"/>
              </a:solidFill>
              <a:round/>
              <a:headEnd type="triangle" w="med" len="med"/>
              <a:tailEnd/>
            </a:ln>
            <a:extLst>
              <a:ext uri="{909E8E84-426E-40DD-AFC4-6F175D3DCCD1}">
                <a14:hiddenFill xmlns:a14="http://schemas.microsoft.com/office/drawing/2010/main" xmlns="">
                  <a:solidFill>
                    <a:srgbClr val="FFFFFF"/>
                  </a:solidFill>
                </a14:hiddenFill>
              </a:ext>
            </a:extLst>
          </xdr:spPr>
        </xdr:sp>
        <xdr:sp macro="" textlink="">
          <xdr:nvSpPr>
            <xdr:cNvPr id="2171" name="Text Box 123"/>
            <xdr:cNvSpPr txBox="1">
              <a:spLocks noChangeArrowheads="1"/>
            </xdr:cNvSpPr>
          </xdr:nvSpPr>
          <xdr:spPr bwMode="auto">
            <a:xfrm>
              <a:off x="6446" y="8730"/>
              <a:ext cx="2284" cy="44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Tension failure range</a:t>
              </a:r>
            </a:p>
          </xdr:txBody>
        </xdr:sp>
        <xdr:sp macro="" textlink="">
          <xdr:nvSpPr>
            <xdr:cNvPr id="2170" name="Freeform 122"/>
            <xdr:cNvSpPr>
              <a:spLocks/>
            </xdr:cNvSpPr>
          </xdr:nvSpPr>
          <xdr:spPr bwMode="auto">
            <a:xfrm>
              <a:off x="2685" y="6190"/>
              <a:ext cx="3838" cy="3871"/>
            </a:xfrm>
            <a:custGeom>
              <a:avLst/>
              <a:gdLst>
                <a:gd name="T0" fmla="*/ 0 w 3253"/>
                <a:gd name="T1" fmla="*/ 0 h 3136"/>
                <a:gd name="T2" fmla="*/ 2865 w 3253"/>
                <a:gd name="T3" fmla="*/ 1815 h 3136"/>
                <a:gd name="T4" fmla="*/ 2325 w 3253"/>
                <a:gd name="T5" fmla="*/ 3136 h 3136"/>
              </a:gdLst>
              <a:ahLst/>
              <a:cxnLst>
                <a:cxn ang="0">
                  <a:pos x="T0" y="T1"/>
                </a:cxn>
                <a:cxn ang="0">
                  <a:pos x="T2" y="T3"/>
                </a:cxn>
                <a:cxn ang="0">
                  <a:pos x="T4" y="T5"/>
                </a:cxn>
              </a:cxnLst>
              <a:rect l="0" t="0" r="r" b="b"/>
              <a:pathLst>
                <a:path w="3253" h="3136">
                  <a:moveTo>
                    <a:pt x="0" y="0"/>
                  </a:moveTo>
                  <a:cubicBezTo>
                    <a:pt x="1238" y="646"/>
                    <a:pt x="2477" y="1292"/>
                    <a:pt x="2865" y="1815"/>
                  </a:cubicBezTo>
                  <a:cubicBezTo>
                    <a:pt x="3253" y="2338"/>
                    <a:pt x="2430" y="2916"/>
                    <a:pt x="2325" y="3136"/>
                  </a:cubicBezTo>
                </a:path>
              </a:pathLst>
            </a:custGeom>
            <a:noFill/>
            <a:ln w="15875">
              <a:solidFill>
                <a:srgbClr val="000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2169" name="AutoShape 121"/>
            <xdr:cNvSpPr>
              <a:spLocks noChangeShapeType="1"/>
            </xdr:cNvSpPr>
          </xdr:nvSpPr>
          <xdr:spPr bwMode="auto">
            <a:xfrm flipV="1">
              <a:off x="2685" y="5561"/>
              <a:ext cx="0" cy="4500"/>
            </a:xfrm>
            <a:prstGeom prst="straightConnector1">
              <a:avLst/>
            </a:prstGeom>
            <a:noFill/>
            <a:ln w="12700">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168" name="AutoShape 120"/>
            <xdr:cNvSpPr>
              <a:spLocks noChangeShapeType="1"/>
            </xdr:cNvSpPr>
          </xdr:nvSpPr>
          <xdr:spPr bwMode="auto">
            <a:xfrm>
              <a:off x="2685" y="10061"/>
              <a:ext cx="5805" cy="0"/>
            </a:xfrm>
            <a:prstGeom prst="straightConnector1">
              <a:avLst/>
            </a:prstGeom>
            <a:noFill/>
            <a:ln w="1587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167" name="AutoShape 119"/>
            <xdr:cNvSpPr>
              <a:spLocks noChangeShapeType="1"/>
            </xdr:cNvSpPr>
          </xdr:nvSpPr>
          <xdr:spPr bwMode="auto">
            <a:xfrm flipV="1">
              <a:off x="2685" y="6542"/>
              <a:ext cx="655" cy="3519"/>
            </a:xfrm>
            <a:prstGeom prst="straightConnector1">
              <a:avLst/>
            </a:prstGeom>
            <a:noFill/>
            <a:ln w="9525">
              <a:solidFill>
                <a:srgbClr val="000000"/>
              </a:solidFill>
              <a:prstDash val="dash"/>
              <a:round/>
              <a:headEnd/>
              <a:tailEnd/>
            </a:ln>
            <a:extLst>
              <a:ext uri="{909E8E84-426E-40DD-AFC4-6F175D3DCCD1}">
                <a14:hiddenFill xmlns:a14="http://schemas.microsoft.com/office/drawing/2010/main" xmlns="">
                  <a:noFill/>
                </a14:hiddenFill>
              </a:ext>
            </a:extLst>
          </xdr:spPr>
        </xdr:sp>
        <xdr:sp macro="" textlink="">
          <xdr:nvSpPr>
            <xdr:cNvPr id="2166" name="AutoShape 118"/>
            <xdr:cNvSpPr>
              <a:spLocks noChangeShapeType="1"/>
            </xdr:cNvSpPr>
          </xdr:nvSpPr>
          <xdr:spPr bwMode="auto">
            <a:xfrm flipV="1">
              <a:off x="2685" y="8621"/>
              <a:ext cx="1650" cy="1440"/>
            </a:xfrm>
            <a:prstGeom prst="straightConnector1">
              <a:avLst/>
            </a:prstGeom>
            <a:noFill/>
            <a:ln w="9525">
              <a:solidFill>
                <a:srgbClr val="000000"/>
              </a:solidFill>
              <a:round/>
              <a:headEnd/>
              <a:tailEnd type="stealth" w="med" len="med"/>
            </a:ln>
            <a:extLst>
              <a:ext uri="{909E8E84-426E-40DD-AFC4-6F175D3DCCD1}">
                <a14:hiddenFill xmlns:a14="http://schemas.microsoft.com/office/drawing/2010/main" xmlns="">
                  <a:noFill/>
                </a14:hiddenFill>
              </a:ext>
            </a:extLst>
          </xdr:spPr>
        </xdr:sp>
        <xdr:sp macro="" textlink="">
          <xdr:nvSpPr>
            <xdr:cNvPr id="2165" name="AutoShape 117"/>
            <xdr:cNvSpPr>
              <a:spLocks noChangeShapeType="1"/>
            </xdr:cNvSpPr>
          </xdr:nvSpPr>
          <xdr:spPr bwMode="auto">
            <a:xfrm flipV="1">
              <a:off x="2685" y="8702"/>
              <a:ext cx="3483" cy="1359"/>
            </a:xfrm>
            <a:prstGeom prst="straightConnector1">
              <a:avLst/>
            </a:prstGeom>
            <a:noFill/>
            <a:ln w="9525">
              <a:solidFill>
                <a:srgbClr val="000000"/>
              </a:solidFill>
              <a:prstDash val="dash"/>
              <a:round/>
              <a:headEnd/>
              <a:tailEnd/>
            </a:ln>
            <a:extLst>
              <a:ext uri="{909E8E84-426E-40DD-AFC4-6F175D3DCCD1}">
                <a14:hiddenFill xmlns:a14="http://schemas.microsoft.com/office/drawing/2010/main" xmlns="">
                  <a:noFill/>
                </a14:hiddenFill>
              </a:ext>
            </a:extLst>
          </xdr:spPr>
        </xdr:sp>
        <xdr:sp macro="" textlink="">
          <xdr:nvSpPr>
            <xdr:cNvPr id="2164" name="AutoShape 116"/>
            <xdr:cNvSpPr>
              <a:spLocks noChangeShapeType="1"/>
            </xdr:cNvSpPr>
          </xdr:nvSpPr>
          <xdr:spPr bwMode="auto">
            <a:xfrm flipV="1">
              <a:off x="2685" y="9560"/>
              <a:ext cx="3127" cy="501"/>
            </a:xfrm>
            <a:prstGeom prst="straightConnector1">
              <a:avLst/>
            </a:prstGeom>
            <a:noFill/>
            <a:ln w="9525">
              <a:solidFill>
                <a:srgbClr val="000000"/>
              </a:solidFill>
              <a:prstDash val="dash"/>
              <a:round/>
              <a:headEnd/>
              <a:tailEnd/>
            </a:ln>
            <a:extLst>
              <a:ext uri="{909E8E84-426E-40DD-AFC4-6F175D3DCCD1}">
                <a14:hiddenFill xmlns:a14="http://schemas.microsoft.com/office/drawing/2010/main" xmlns="">
                  <a:noFill/>
                </a14:hiddenFill>
              </a:ext>
            </a:extLst>
          </xdr:spPr>
        </xdr:sp>
        <xdr:sp macro="" textlink="">
          <xdr:nvSpPr>
            <xdr:cNvPr id="2163" name="AutoShape 115"/>
            <xdr:cNvSpPr>
              <a:spLocks noChangeShapeType="1"/>
            </xdr:cNvSpPr>
          </xdr:nvSpPr>
          <xdr:spPr bwMode="auto">
            <a:xfrm flipV="1">
              <a:off x="4335" y="7736"/>
              <a:ext cx="975" cy="885"/>
            </a:xfrm>
            <a:prstGeom prst="straightConnector1">
              <a:avLst/>
            </a:prstGeom>
            <a:noFill/>
            <a:ln w="9525">
              <a:solidFill>
                <a:srgbClr val="000000"/>
              </a:solidFill>
              <a:prstDash val="dash"/>
              <a:round/>
              <a:headEnd/>
              <a:tailEnd/>
            </a:ln>
            <a:extLst>
              <a:ext uri="{909E8E84-426E-40DD-AFC4-6F175D3DCCD1}">
                <a14:hiddenFill xmlns:a14="http://schemas.microsoft.com/office/drawing/2010/main" xmlns="">
                  <a:noFill/>
                </a14:hiddenFill>
              </a:ext>
            </a:extLst>
          </xdr:spPr>
        </xdr:sp>
        <xdr:sp macro="" textlink="">
          <xdr:nvSpPr>
            <xdr:cNvPr id="2162" name="Text Box 114"/>
            <xdr:cNvSpPr txBox="1">
              <a:spLocks noChangeArrowheads="1"/>
            </xdr:cNvSpPr>
          </xdr:nvSpPr>
          <xdr:spPr bwMode="auto">
            <a:xfrm>
              <a:off x="2456" y="5114"/>
              <a:ext cx="514" cy="44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200" b="1" i="0" u="none" strike="noStrike" baseline="0">
                  <a:solidFill>
                    <a:srgbClr val="000000"/>
                  </a:solidFill>
                  <a:latin typeface="Calibri"/>
                  <a:cs typeface="Calibri"/>
                </a:rPr>
                <a:t>P</a:t>
              </a:r>
              <a:r>
                <a:rPr lang="en-US" sz="1200" b="1" i="0" u="none" strike="noStrike" baseline="-25000">
                  <a:solidFill>
                    <a:srgbClr val="000000"/>
                  </a:solidFill>
                  <a:latin typeface="Calibri"/>
                  <a:cs typeface="Calibri"/>
                </a:rPr>
                <a:t>n</a:t>
              </a:r>
            </a:p>
          </xdr:txBody>
        </xdr:sp>
        <xdr:sp macro="" textlink="">
          <xdr:nvSpPr>
            <xdr:cNvPr id="2161" name="Text Box 113"/>
            <xdr:cNvSpPr txBox="1">
              <a:spLocks noChangeArrowheads="1"/>
            </xdr:cNvSpPr>
          </xdr:nvSpPr>
          <xdr:spPr bwMode="auto">
            <a:xfrm>
              <a:off x="8490" y="9855"/>
              <a:ext cx="675" cy="44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200" b="1" i="0" u="none" strike="noStrike" baseline="0">
                  <a:solidFill>
                    <a:srgbClr val="000000"/>
                  </a:solidFill>
                  <a:latin typeface="Calibri"/>
                  <a:cs typeface="Calibri"/>
                </a:rPr>
                <a:t>M</a:t>
              </a:r>
              <a:r>
                <a:rPr lang="en-US" sz="1200" b="1" i="0" u="none" strike="noStrike" baseline="-25000">
                  <a:solidFill>
                    <a:srgbClr val="000000"/>
                  </a:solidFill>
                  <a:latin typeface="Calibri"/>
                  <a:cs typeface="Calibri"/>
                </a:rPr>
                <a:t>n</a:t>
              </a:r>
            </a:p>
          </xdr:txBody>
        </xdr:sp>
        <xdr:sp macro="" textlink="">
          <xdr:nvSpPr>
            <xdr:cNvPr id="2160" name="Text Box 112" descr="Text Box: e small"/>
            <xdr:cNvSpPr txBox="1">
              <a:spLocks noChangeArrowheads="1"/>
            </xdr:cNvSpPr>
          </xdr:nvSpPr>
          <xdr:spPr bwMode="auto">
            <a:xfrm>
              <a:off x="3097" y="7094"/>
              <a:ext cx="1035" cy="44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900" b="0" i="0" u="none" strike="noStrike" baseline="0">
                  <a:solidFill>
                    <a:srgbClr val="000000"/>
                  </a:solidFill>
                  <a:latin typeface="Calibri"/>
                  <a:cs typeface="Calibri"/>
                </a:rPr>
                <a:t>e small</a:t>
              </a:r>
            </a:p>
          </xdr:txBody>
        </xdr:sp>
        <xdr:sp macro="" textlink="">
          <xdr:nvSpPr>
            <xdr:cNvPr id="2159" name="Text Box 111" descr="Text Box: e small"/>
            <xdr:cNvSpPr txBox="1">
              <a:spLocks noChangeArrowheads="1"/>
            </xdr:cNvSpPr>
          </xdr:nvSpPr>
          <xdr:spPr bwMode="auto">
            <a:xfrm>
              <a:off x="3180" y="8279"/>
              <a:ext cx="1237" cy="64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900" b="0" i="0" u="none" strike="noStrike" baseline="0">
                  <a:solidFill>
                    <a:srgbClr val="000000"/>
                  </a:solidFill>
                  <a:latin typeface="Calibri"/>
                  <a:cs typeface="Calibri"/>
                </a:rPr>
                <a:t>Load path for given e</a:t>
              </a:r>
            </a:p>
          </xdr:txBody>
        </xdr:sp>
        <xdr:sp macro="" textlink="">
          <xdr:nvSpPr>
            <xdr:cNvPr id="2158" name="Text Box 110" descr="Text Box: e small"/>
            <xdr:cNvSpPr txBox="1">
              <a:spLocks noChangeArrowheads="1"/>
            </xdr:cNvSpPr>
          </xdr:nvSpPr>
          <xdr:spPr bwMode="auto">
            <a:xfrm>
              <a:off x="5212" y="8621"/>
              <a:ext cx="473" cy="44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900" b="0" i="0" u="none" strike="noStrike" baseline="0">
                  <a:solidFill>
                    <a:srgbClr val="000000"/>
                  </a:solidFill>
                  <a:latin typeface="Calibri"/>
                  <a:cs typeface="Calibri"/>
                </a:rPr>
                <a:t>e</a:t>
              </a:r>
              <a:r>
                <a:rPr lang="en-US" sz="900" b="0" i="0" u="none" strike="noStrike" baseline="-25000">
                  <a:solidFill>
                    <a:srgbClr val="000000"/>
                  </a:solidFill>
                  <a:latin typeface="Calibri"/>
                  <a:cs typeface="Calibri"/>
                </a:rPr>
                <a:t>b</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 </a:t>
              </a:r>
            </a:p>
          </xdr:txBody>
        </xdr:sp>
        <xdr:sp macro="" textlink="">
          <xdr:nvSpPr>
            <xdr:cNvPr id="2157" name="Text Box 109" descr="Text Box: e small"/>
            <xdr:cNvSpPr txBox="1">
              <a:spLocks noChangeArrowheads="1"/>
            </xdr:cNvSpPr>
          </xdr:nvSpPr>
          <xdr:spPr bwMode="auto">
            <a:xfrm>
              <a:off x="4650" y="9345"/>
              <a:ext cx="1035" cy="44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900" b="0" i="0" u="none" strike="noStrike" baseline="0">
                  <a:solidFill>
                    <a:srgbClr val="000000"/>
                  </a:solidFill>
                  <a:latin typeface="Calibri"/>
                  <a:cs typeface="Calibri"/>
                </a:rPr>
                <a:t>e large</a:t>
              </a:r>
            </a:p>
          </xdr:txBody>
        </xdr:sp>
        <xdr:sp macro="" textlink="">
          <xdr:nvSpPr>
            <xdr:cNvPr id="2156" name="Text Box 108" descr="Text Box: e small"/>
            <xdr:cNvSpPr txBox="1">
              <a:spLocks noChangeArrowheads="1"/>
            </xdr:cNvSpPr>
          </xdr:nvSpPr>
          <xdr:spPr bwMode="auto">
            <a:xfrm>
              <a:off x="2235" y="8279"/>
              <a:ext cx="540" cy="64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vert="vert270" wrap="square" lIns="91440" tIns="45720" rIns="91440" bIns="45720" anchor="t" upright="1"/>
            <a:lstStyle/>
            <a:p>
              <a:pPr algn="r" rtl="0">
                <a:defRPr sz="1000"/>
              </a:pPr>
              <a:r>
                <a:rPr lang="en-US" sz="900" b="0" i="0" u="none" strike="noStrike" baseline="0">
                  <a:solidFill>
                    <a:srgbClr val="000000"/>
                  </a:solidFill>
                  <a:latin typeface="Calibri"/>
                  <a:cs typeface="Calibri"/>
                </a:rPr>
                <a:t>e = 0</a:t>
              </a:r>
            </a:p>
          </xdr:txBody>
        </xdr:sp>
        <xdr:sp macro="" textlink="">
          <xdr:nvSpPr>
            <xdr:cNvPr id="2155" name="Text Box 107" descr="Text Box: e small"/>
            <xdr:cNvSpPr txBox="1">
              <a:spLocks noChangeArrowheads="1"/>
            </xdr:cNvSpPr>
          </xdr:nvSpPr>
          <xdr:spPr bwMode="auto">
            <a:xfrm>
              <a:off x="3971" y="10005"/>
              <a:ext cx="1035" cy="44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900" b="0" i="0" u="none" strike="noStrike" baseline="0">
                  <a:solidFill>
                    <a:srgbClr val="000000"/>
                  </a:solidFill>
                  <a:latin typeface="Calibri"/>
                  <a:cs typeface="Calibri"/>
                </a:rPr>
                <a:t>e = </a:t>
              </a:r>
            </a:p>
          </xdr:txBody>
        </xdr:sp>
      </xdr:grpSp>
    </xdr:grpSp>
    <xdr:clientData/>
  </xdr:twoCellAnchor>
  <xdr:twoCellAnchor>
    <xdr:from>
      <xdr:col>3</xdr:col>
      <xdr:colOff>457200</xdr:colOff>
      <xdr:row>352</xdr:row>
      <xdr:rowOff>180975</xdr:rowOff>
    </xdr:from>
    <xdr:to>
      <xdr:col>5</xdr:col>
      <xdr:colOff>381000</xdr:colOff>
      <xdr:row>354</xdr:row>
      <xdr:rowOff>38100</xdr:rowOff>
    </xdr:to>
    <xdr:pic>
      <xdr:nvPicPr>
        <xdr:cNvPr id="162" name="Picture 161"/>
        <xdr:cNvPicPr>
          <a:picLocks noChangeAspect="1" noChangeArrowheads="1"/>
        </xdr:cNvPicPr>
      </xdr:nvPicPr>
      <xdr:blipFill>
        <a:blip xmlns:r="http://schemas.openxmlformats.org/officeDocument/2006/relationships" r:embed="rId35">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286000" y="67265550"/>
          <a:ext cx="1143000" cy="2381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6</xdr:col>
      <xdr:colOff>571500</xdr:colOff>
      <xdr:row>353</xdr:row>
      <xdr:rowOff>0</xdr:rowOff>
    </xdr:from>
    <xdr:to>
      <xdr:col>9</xdr:col>
      <xdr:colOff>47625</xdr:colOff>
      <xdr:row>354</xdr:row>
      <xdr:rowOff>47625</xdr:rowOff>
    </xdr:to>
    <xdr:pic>
      <xdr:nvPicPr>
        <xdr:cNvPr id="163" name="Picture 162"/>
        <xdr:cNvPicPr>
          <a:picLocks noChangeAspect="1" noChangeArrowheads="1"/>
        </xdr:cNvPicPr>
      </xdr:nvPicPr>
      <xdr:blipFill>
        <a:blip xmlns:r="http://schemas.openxmlformats.org/officeDocument/2006/relationships" r:embed="rId36">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4229100" y="67275075"/>
          <a:ext cx="1304925" cy="2381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10</xdr:col>
      <xdr:colOff>28575</xdr:colOff>
      <xdr:row>353</xdr:row>
      <xdr:rowOff>0</xdr:rowOff>
    </xdr:from>
    <xdr:to>
      <xdr:col>10</xdr:col>
      <xdr:colOff>600075</xdr:colOff>
      <xdr:row>354</xdr:row>
      <xdr:rowOff>38100</xdr:rowOff>
    </xdr:to>
    <xdr:pic>
      <xdr:nvPicPr>
        <xdr:cNvPr id="164" name="Picture 163"/>
        <xdr:cNvPicPr>
          <a:picLocks noChangeAspect="1" noChangeArrowheads="1"/>
        </xdr:cNvPicPr>
      </xdr:nvPicPr>
      <xdr:blipFill>
        <a:blip xmlns:r="http://schemas.openxmlformats.org/officeDocument/2006/relationships" r:embed="rId37">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6124575" y="67275075"/>
          <a:ext cx="571500"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10</xdr:col>
      <xdr:colOff>352425</xdr:colOff>
      <xdr:row>354</xdr:row>
      <xdr:rowOff>180975</xdr:rowOff>
    </xdr:from>
    <xdr:to>
      <xdr:col>10</xdr:col>
      <xdr:colOff>533400</xdr:colOff>
      <xdr:row>356</xdr:row>
      <xdr:rowOff>28575</xdr:rowOff>
    </xdr:to>
    <xdr:pic>
      <xdr:nvPicPr>
        <xdr:cNvPr id="165" name="Picture 164"/>
        <xdr:cNvPicPr>
          <a:picLocks noChangeAspect="1" noChangeArrowheads="1"/>
        </xdr:cNvPicPr>
      </xdr:nvPicPr>
      <xdr:blipFill>
        <a:blip xmlns:r="http://schemas.openxmlformats.org/officeDocument/2006/relationships" r:embed="rId38">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6448425" y="67456050"/>
          <a:ext cx="180975"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5</xdr:col>
      <xdr:colOff>314325</xdr:colOff>
      <xdr:row>357</xdr:row>
      <xdr:rowOff>9525</xdr:rowOff>
    </xdr:from>
    <xdr:to>
      <xdr:col>6</xdr:col>
      <xdr:colOff>466725</xdr:colOff>
      <xdr:row>358</xdr:row>
      <xdr:rowOff>47625</xdr:rowOff>
    </xdr:to>
    <xdr:pic>
      <xdr:nvPicPr>
        <xdr:cNvPr id="166" name="Picture 165"/>
        <xdr:cNvPicPr>
          <a:picLocks noChangeAspect="1" noChangeArrowheads="1"/>
        </xdr:cNvPicPr>
      </xdr:nvPicPr>
      <xdr:blipFill>
        <a:blip xmlns:r="http://schemas.openxmlformats.org/officeDocument/2006/relationships" r:embed="rId39">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3362325" y="67856100"/>
          <a:ext cx="762000"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5</xdr:col>
      <xdr:colOff>352425</xdr:colOff>
      <xdr:row>362</xdr:row>
      <xdr:rowOff>9525</xdr:rowOff>
    </xdr:from>
    <xdr:to>
      <xdr:col>5</xdr:col>
      <xdr:colOff>514350</xdr:colOff>
      <xdr:row>363</xdr:row>
      <xdr:rowOff>47625</xdr:rowOff>
    </xdr:to>
    <xdr:pic>
      <xdr:nvPicPr>
        <xdr:cNvPr id="167" name="Picture 166"/>
        <xdr:cNvPicPr>
          <a:picLocks noChangeAspect="1" noChangeArrowheads="1"/>
        </xdr:cNvPicPr>
      </xdr:nvPicPr>
      <xdr:blipFill>
        <a:blip xmlns:r="http://schemas.openxmlformats.org/officeDocument/2006/relationships" r:embed="rId40">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3400425" y="68999100"/>
          <a:ext cx="161925"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485775</xdr:colOff>
      <xdr:row>364</xdr:row>
      <xdr:rowOff>28575</xdr:rowOff>
    </xdr:from>
    <xdr:to>
      <xdr:col>4</xdr:col>
      <xdr:colOff>571500</xdr:colOff>
      <xdr:row>365</xdr:row>
      <xdr:rowOff>47625</xdr:rowOff>
    </xdr:to>
    <xdr:pic>
      <xdr:nvPicPr>
        <xdr:cNvPr id="168" name="Picture 167"/>
        <xdr:cNvPicPr>
          <a:picLocks noChangeAspect="1" noChangeArrowheads="1"/>
        </xdr:cNvPicPr>
      </xdr:nvPicPr>
      <xdr:blipFill>
        <a:blip xmlns:r="http://schemas.openxmlformats.org/officeDocument/2006/relationships" r:embed="rId4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924175" y="69399150"/>
          <a:ext cx="8572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6</xdr:col>
      <xdr:colOff>314325</xdr:colOff>
      <xdr:row>364</xdr:row>
      <xdr:rowOff>19050</xdr:rowOff>
    </xdr:from>
    <xdr:to>
      <xdr:col>6</xdr:col>
      <xdr:colOff>561975</xdr:colOff>
      <xdr:row>365</xdr:row>
      <xdr:rowOff>38100</xdr:rowOff>
    </xdr:to>
    <xdr:pic>
      <xdr:nvPicPr>
        <xdr:cNvPr id="169" name="Picture 168"/>
        <xdr:cNvPicPr>
          <a:picLocks noChangeAspect="1" noChangeArrowheads="1"/>
        </xdr:cNvPicPr>
      </xdr:nvPicPr>
      <xdr:blipFill>
        <a:blip xmlns:r="http://schemas.openxmlformats.org/officeDocument/2006/relationships" r:embed="rId42">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3971925" y="69389625"/>
          <a:ext cx="24765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6</xdr:col>
      <xdr:colOff>85725</xdr:colOff>
      <xdr:row>366</xdr:row>
      <xdr:rowOff>9525</xdr:rowOff>
    </xdr:from>
    <xdr:to>
      <xdr:col>8</xdr:col>
      <xdr:colOff>9525</xdr:colOff>
      <xdr:row>367</xdr:row>
      <xdr:rowOff>57150</xdr:rowOff>
    </xdr:to>
    <xdr:pic>
      <xdr:nvPicPr>
        <xdr:cNvPr id="170" name="Picture 169"/>
        <xdr:cNvPicPr>
          <a:picLocks noChangeAspect="1" noChangeArrowheads="1"/>
        </xdr:cNvPicPr>
      </xdr:nvPicPr>
      <xdr:blipFill>
        <a:blip xmlns:r="http://schemas.openxmlformats.org/officeDocument/2006/relationships" r:embed="rId35">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3743325" y="69761100"/>
          <a:ext cx="1143000" cy="2381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10</xdr:col>
      <xdr:colOff>466725</xdr:colOff>
      <xdr:row>366</xdr:row>
      <xdr:rowOff>19050</xdr:rowOff>
    </xdr:from>
    <xdr:to>
      <xdr:col>11</xdr:col>
      <xdr:colOff>28575</xdr:colOff>
      <xdr:row>367</xdr:row>
      <xdr:rowOff>57150</xdr:rowOff>
    </xdr:to>
    <xdr:pic>
      <xdr:nvPicPr>
        <xdr:cNvPr id="171" name="Picture 170"/>
        <xdr:cNvPicPr>
          <a:picLocks noChangeAspect="1" noChangeArrowheads="1"/>
        </xdr:cNvPicPr>
      </xdr:nvPicPr>
      <xdr:blipFill>
        <a:blip xmlns:r="http://schemas.openxmlformats.org/officeDocument/2006/relationships" r:embed="rId43">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6562725" y="69770625"/>
          <a:ext cx="171450"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342900</xdr:colOff>
      <xdr:row>368</xdr:row>
      <xdr:rowOff>19050</xdr:rowOff>
    </xdr:from>
    <xdr:to>
      <xdr:col>4</xdr:col>
      <xdr:colOff>361950</xdr:colOff>
      <xdr:row>369</xdr:row>
      <xdr:rowOff>57150</xdr:rowOff>
    </xdr:to>
    <xdr:pic>
      <xdr:nvPicPr>
        <xdr:cNvPr id="172" name="Picture 171"/>
        <xdr:cNvPicPr>
          <a:picLocks noChangeAspect="1" noChangeArrowheads="1"/>
        </xdr:cNvPicPr>
      </xdr:nvPicPr>
      <xdr:blipFill>
        <a:blip xmlns:r="http://schemas.openxmlformats.org/officeDocument/2006/relationships" r:embed="rId44">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71700" y="70151625"/>
          <a:ext cx="628650"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5</xdr:col>
      <xdr:colOff>238125</xdr:colOff>
      <xdr:row>370</xdr:row>
      <xdr:rowOff>19050</xdr:rowOff>
    </xdr:from>
    <xdr:to>
      <xdr:col>5</xdr:col>
      <xdr:colOff>323850</xdr:colOff>
      <xdr:row>371</xdr:row>
      <xdr:rowOff>38100</xdr:rowOff>
    </xdr:to>
    <xdr:pic>
      <xdr:nvPicPr>
        <xdr:cNvPr id="173" name="Picture 172"/>
        <xdr:cNvPicPr>
          <a:picLocks noChangeAspect="1" noChangeArrowheads="1"/>
        </xdr:cNvPicPr>
      </xdr:nvPicPr>
      <xdr:blipFill>
        <a:blip xmlns:r="http://schemas.openxmlformats.org/officeDocument/2006/relationships" r:embed="rId4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3286125" y="70532625"/>
          <a:ext cx="8572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5</xdr:col>
      <xdr:colOff>390525</xdr:colOff>
      <xdr:row>372</xdr:row>
      <xdr:rowOff>19050</xdr:rowOff>
    </xdr:from>
    <xdr:to>
      <xdr:col>6</xdr:col>
      <xdr:colOff>542925</xdr:colOff>
      <xdr:row>373</xdr:row>
      <xdr:rowOff>57150</xdr:rowOff>
    </xdr:to>
    <xdr:pic>
      <xdr:nvPicPr>
        <xdr:cNvPr id="174" name="Picture 173"/>
        <xdr:cNvPicPr>
          <a:picLocks noChangeAspect="1" noChangeArrowheads="1"/>
        </xdr:cNvPicPr>
      </xdr:nvPicPr>
      <xdr:blipFill>
        <a:blip xmlns:r="http://schemas.openxmlformats.org/officeDocument/2006/relationships" r:embed="rId39">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3438525" y="70913625"/>
          <a:ext cx="762000"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6</xdr:col>
      <xdr:colOff>381000</xdr:colOff>
      <xdr:row>385</xdr:row>
      <xdr:rowOff>19050</xdr:rowOff>
    </xdr:from>
    <xdr:to>
      <xdr:col>8</xdr:col>
      <xdr:colOff>200025</xdr:colOff>
      <xdr:row>386</xdr:row>
      <xdr:rowOff>47625</xdr:rowOff>
    </xdr:to>
    <xdr:pic>
      <xdr:nvPicPr>
        <xdr:cNvPr id="177" name="Picture 176"/>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4038600" y="73390125"/>
          <a:ext cx="1038225"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190500</xdr:colOff>
      <xdr:row>385</xdr:row>
      <xdr:rowOff>28575</xdr:rowOff>
    </xdr:from>
    <xdr:to>
      <xdr:col>5</xdr:col>
      <xdr:colOff>561975</xdr:colOff>
      <xdr:row>386</xdr:row>
      <xdr:rowOff>47625</xdr:rowOff>
    </xdr:to>
    <xdr:pic>
      <xdr:nvPicPr>
        <xdr:cNvPr id="178" name="Picture 177"/>
        <xdr:cNvPicPr>
          <a:picLocks noChangeAspect="1" noChangeArrowheads="1"/>
        </xdr:cNvPicPr>
      </xdr:nvPicPr>
      <xdr:blipFill>
        <a:blip xmlns:r="http://schemas.openxmlformats.org/officeDocument/2006/relationships" r:embed="rId46">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628900" y="73399650"/>
          <a:ext cx="98107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11</xdr:col>
      <xdr:colOff>38100</xdr:colOff>
      <xdr:row>391</xdr:row>
      <xdr:rowOff>38100</xdr:rowOff>
    </xdr:from>
    <xdr:to>
      <xdr:col>14</xdr:col>
      <xdr:colOff>447675</xdr:colOff>
      <xdr:row>392</xdr:row>
      <xdr:rowOff>57150</xdr:rowOff>
    </xdr:to>
    <xdr:pic>
      <xdr:nvPicPr>
        <xdr:cNvPr id="179" name="Picture 178"/>
        <xdr:cNvPicPr>
          <a:picLocks noChangeAspect="1" noChangeArrowheads="1"/>
        </xdr:cNvPicPr>
      </xdr:nvPicPr>
      <xdr:blipFill>
        <a:blip xmlns:r="http://schemas.openxmlformats.org/officeDocument/2006/relationships" r:embed="rId47">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6743700" y="74552175"/>
          <a:ext cx="223837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66675</xdr:colOff>
      <xdr:row>392</xdr:row>
      <xdr:rowOff>38100</xdr:rowOff>
    </xdr:from>
    <xdr:to>
      <xdr:col>8</xdr:col>
      <xdr:colOff>600075</xdr:colOff>
      <xdr:row>393</xdr:row>
      <xdr:rowOff>57150</xdr:rowOff>
    </xdr:to>
    <xdr:pic>
      <xdr:nvPicPr>
        <xdr:cNvPr id="180" name="Picture 179"/>
        <xdr:cNvPicPr>
          <a:picLocks noChangeAspect="1" noChangeArrowheads="1"/>
        </xdr:cNvPicPr>
      </xdr:nvPicPr>
      <xdr:blipFill>
        <a:blip xmlns:r="http://schemas.openxmlformats.org/officeDocument/2006/relationships" r:embed="rId48">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505075" y="74742675"/>
          <a:ext cx="297180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10</xdr:col>
      <xdr:colOff>152400</xdr:colOff>
      <xdr:row>392</xdr:row>
      <xdr:rowOff>28575</xdr:rowOff>
    </xdr:from>
    <xdr:to>
      <xdr:col>11</xdr:col>
      <xdr:colOff>257175</xdr:colOff>
      <xdr:row>393</xdr:row>
      <xdr:rowOff>47625</xdr:rowOff>
    </xdr:to>
    <xdr:pic>
      <xdr:nvPicPr>
        <xdr:cNvPr id="181" name="Picture 180"/>
        <xdr:cNvPicPr>
          <a:picLocks noChangeAspect="1" noChangeArrowheads="1"/>
        </xdr:cNvPicPr>
      </xdr:nvPicPr>
      <xdr:blipFill>
        <a:blip xmlns:r="http://schemas.openxmlformats.org/officeDocument/2006/relationships" r:embed="rId49">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6248400" y="74733150"/>
          <a:ext cx="71437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6</xdr:col>
      <xdr:colOff>390525</xdr:colOff>
      <xdr:row>396</xdr:row>
      <xdr:rowOff>9525</xdr:rowOff>
    </xdr:from>
    <xdr:to>
      <xdr:col>10</xdr:col>
      <xdr:colOff>504825</xdr:colOff>
      <xdr:row>398</xdr:row>
      <xdr:rowOff>47625</xdr:rowOff>
    </xdr:to>
    <xdr:pic>
      <xdr:nvPicPr>
        <xdr:cNvPr id="182" name="Picture 181"/>
        <xdr:cNvPicPr>
          <a:picLocks noChangeAspect="1" noChangeArrowheads="1"/>
        </xdr:cNvPicPr>
      </xdr:nvPicPr>
      <xdr:blipFill>
        <a:blip xmlns:r="http://schemas.openxmlformats.org/officeDocument/2006/relationships" r:embed="rId50">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4048125" y="75476100"/>
          <a:ext cx="2552700" cy="4191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6</xdr:col>
      <xdr:colOff>390525</xdr:colOff>
      <xdr:row>399</xdr:row>
      <xdr:rowOff>76200</xdr:rowOff>
    </xdr:from>
    <xdr:to>
      <xdr:col>11</xdr:col>
      <xdr:colOff>333375</xdr:colOff>
      <xdr:row>401</xdr:row>
      <xdr:rowOff>114300</xdr:rowOff>
    </xdr:to>
    <xdr:pic>
      <xdr:nvPicPr>
        <xdr:cNvPr id="183" name="Picture 182"/>
        <xdr:cNvPicPr>
          <a:picLocks noChangeAspect="1" noChangeArrowheads="1"/>
        </xdr:cNvPicPr>
      </xdr:nvPicPr>
      <xdr:blipFill>
        <a:blip xmlns:r="http://schemas.openxmlformats.org/officeDocument/2006/relationships" r:embed="rId5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4048125" y="76114275"/>
          <a:ext cx="2990850" cy="4191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276225</xdr:colOff>
      <xdr:row>403</xdr:row>
      <xdr:rowOff>19050</xdr:rowOff>
    </xdr:from>
    <xdr:to>
      <xdr:col>3</xdr:col>
      <xdr:colOff>304800</xdr:colOff>
      <xdr:row>404</xdr:row>
      <xdr:rowOff>38100</xdr:rowOff>
    </xdr:to>
    <xdr:pic>
      <xdr:nvPicPr>
        <xdr:cNvPr id="184" name="Picture 183"/>
        <xdr:cNvPicPr>
          <a:picLocks noChangeAspect="1" noChangeArrowheads="1"/>
        </xdr:cNvPicPr>
      </xdr:nvPicPr>
      <xdr:blipFill>
        <a:blip xmlns:r="http://schemas.openxmlformats.org/officeDocument/2006/relationships" r:embed="rId52">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495425" y="76819125"/>
          <a:ext cx="63817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10</xdr:col>
      <xdr:colOff>57150</xdr:colOff>
      <xdr:row>403</xdr:row>
      <xdr:rowOff>19050</xdr:rowOff>
    </xdr:from>
    <xdr:to>
      <xdr:col>11</xdr:col>
      <xdr:colOff>238125</xdr:colOff>
      <xdr:row>404</xdr:row>
      <xdr:rowOff>57150</xdr:rowOff>
    </xdr:to>
    <xdr:pic>
      <xdr:nvPicPr>
        <xdr:cNvPr id="185" name="Picture 184"/>
        <xdr:cNvPicPr>
          <a:picLocks noChangeAspect="1" noChangeArrowheads="1"/>
        </xdr:cNvPicPr>
      </xdr:nvPicPr>
      <xdr:blipFill>
        <a:blip xmlns:r="http://schemas.openxmlformats.org/officeDocument/2006/relationships" r:embed="rId53">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6153150" y="76819125"/>
          <a:ext cx="790575"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504825</xdr:colOff>
      <xdr:row>406</xdr:row>
      <xdr:rowOff>28575</xdr:rowOff>
    </xdr:from>
    <xdr:to>
      <xdr:col>14</xdr:col>
      <xdr:colOff>314325</xdr:colOff>
      <xdr:row>407</xdr:row>
      <xdr:rowOff>38100</xdr:rowOff>
    </xdr:to>
    <xdr:pic>
      <xdr:nvPicPr>
        <xdr:cNvPr id="186" name="Picture 185"/>
        <xdr:cNvPicPr>
          <a:picLocks noChangeAspect="1" noChangeArrowheads="1"/>
        </xdr:cNvPicPr>
      </xdr:nvPicPr>
      <xdr:blipFill>
        <a:blip xmlns:r="http://schemas.openxmlformats.org/officeDocument/2006/relationships" r:embed="rId54">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5991225" y="77400150"/>
          <a:ext cx="285750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190500</xdr:colOff>
      <xdr:row>410</xdr:row>
      <xdr:rowOff>28575</xdr:rowOff>
    </xdr:from>
    <xdr:to>
      <xdr:col>13</xdr:col>
      <xdr:colOff>209550</xdr:colOff>
      <xdr:row>430</xdr:row>
      <xdr:rowOff>171450</xdr:rowOff>
    </xdr:to>
    <xdr:grpSp>
      <xdr:nvGrpSpPr>
        <xdr:cNvPr id="2214" name="Group 166"/>
        <xdr:cNvGrpSpPr>
          <a:grpSpLocks/>
        </xdr:cNvGrpSpPr>
      </xdr:nvGrpSpPr>
      <xdr:grpSpPr bwMode="auto">
        <a:xfrm>
          <a:off x="2628900" y="78190725"/>
          <a:ext cx="5505450" cy="3952875"/>
          <a:chOff x="2424" y="5782"/>
          <a:chExt cx="8677" cy="6232"/>
        </a:xfrm>
      </xdr:grpSpPr>
      <xdr:sp macro="" textlink="">
        <xdr:nvSpPr>
          <xdr:cNvPr id="2249" name="AutoShape 201"/>
          <xdr:cNvSpPr>
            <a:spLocks noChangeShapeType="1"/>
          </xdr:cNvSpPr>
        </xdr:nvSpPr>
        <xdr:spPr bwMode="auto">
          <a:xfrm>
            <a:off x="3794" y="6222"/>
            <a:ext cx="4320" cy="0"/>
          </a:xfrm>
          <a:prstGeom prst="straightConnector1">
            <a:avLst/>
          </a:prstGeom>
          <a:noFill/>
          <a:ln w="19050">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48" name="AutoShape 200"/>
          <xdr:cNvSpPr>
            <a:spLocks noChangeShapeType="1"/>
          </xdr:cNvSpPr>
        </xdr:nvSpPr>
        <xdr:spPr bwMode="auto">
          <a:xfrm>
            <a:off x="3794" y="6222"/>
            <a:ext cx="0" cy="5100"/>
          </a:xfrm>
          <a:prstGeom prst="straightConnector1">
            <a:avLst/>
          </a:prstGeom>
          <a:noFill/>
          <a:ln w="19050">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47" name="AutoShape 199"/>
          <xdr:cNvSpPr>
            <a:spLocks noChangeShapeType="1"/>
          </xdr:cNvSpPr>
        </xdr:nvSpPr>
        <xdr:spPr bwMode="auto">
          <a:xfrm>
            <a:off x="8114" y="6222"/>
            <a:ext cx="0" cy="5100"/>
          </a:xfrm>
          <a:prstGeom prst="straightConnector1">
            <a:avLst/>
          </a:prstGeom>
          <a:noFill/>
          <a:ln w="19050">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46" name="AutoShape 198"/>
          <xdr:cNvSpPr>
            <a:spLocks noChangeShapeType="1"/>
          </xdr:cNvSpPr>
        </xdr:nvSpPr>
        <xdr:spPr bwMode="auto">
          <a:xfrm flipH="1">
            <a:off x="3794" y="11322"/>
            <a:ext cx="4320" cy="0"/>
          </a:xfrm>
          <a:prstGeom prst="straightConnector1">
            <a:avLst/>
          </a:prstGeom>
          <a:noFill/>
          <a:ln w="19050">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45" name="Rectangle 197"/>
          <xdr:cNvSpPr>
            <a:spLocks noChangeArrowheads="1"/>
          </xdr:cNvSpPr>
        </xdr:nvSpPr>
        <xdr:spPr bwMode="auto">
          <a:xfrm>
            <a:off x="4148" y="6545"/>
            <a:ext cx="3600" cy="4390"/>
          </a:xfrm>
          <a:prstGeom prst="rect">
            <a:avLst/>
          </a:prstGeom>
          <a:solidFill>
            <a:srgbClr val="FFFFFF"/>
          </a:solidFill>
          <a:ln w="19050">
            <a:solidFill>
              <a:srgbClr val="000000"/>
            </a:solidFill>
            <a:prstDash val="dash"/>
            <a:miter lim="800000"/>
            <a:headEnd/>
            <a:tailEnd/>
          </a:ln>
        </xdr:spPr>
      </xdr:sp>
      <xdr:sp macro="" textlink="">
        <xdr:nvSpPr>
          <xdr:cNvPr id="2244" name="AutoShape 196"/>
          <xdr:cNvSpPr>
            <a:spLocks noChangeArrowheads="1"/>
          </xdr:cNvSpPr>
        </xdr:nvSpPr>
        <xdr:spPr bwMode="auto">
          <a:xfrm>
            <a:off x="4148" y="6560"/>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43" name="AutoShape 195"/>
          <xdr:cNvSpPr>
            <a:spLocks noChangeArrowheads="1"/>
          </xdr:cNvSpPr>
        </xdr:nvSpPr>
        <xdr:spPr bwMode="auto">
          <a:xfrm>
            <a:off x="4148" y="10680"/>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42" name="AutoShape 194"/>
          <xdr:cNvSpPr>
            <a:spLocks noChangeArrowheads="1"/>
          </xdr:cNvSpPr>
        </xdr:nvSpPr>
        <xdr:spPr bwMode="auto">
          <a:xfrm>
            <a:off x="7503" y="6560"/>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41" name="AutoShape 193"/>
          <xdr:cNvSpPr>
            <a:spLocks noChangeArrowheads="1"/>
          </xdr:cNvSpPr>
        </xdr:nvSpPr>
        <xdr:spPr bwMode="auto">
          <a:xfrm>
            <a:off x="7503" y="10680"/>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40" name="AutoShape 192"/>
          <xdr:cNvSpPr>
            <a:spLocks noChangeArrowheads="1"/>
          </xdr:cNvSpPr>
        </xdr:nvSpPr>
        <xdr:spPr bwMode="auto">
          <a:xfrm>
            <a:off x="5109" y="6545"/>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39" name="AutoShape 191"/>
          <xdr:cNvSpPr>
            <a:spLocks noChangeArrowheads="1"/>
          </xdr:cNvSpPr>
        </xdr:nvSpPr>
        <xdr:spPr bwMode="auto">
          <a:xfrm>
            <a:off x="5094" y="10665"/>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38" name="AutoShape 190"/>
          <xdr:cNvSpPr>
            <a:spLocks noChangeArrowheads="1"/>
          </xdr:cNvSpPr>
        </xdr:nvSpPr>
        <xdr:spPr bwMode="auto">
          <a:xfrm>
            <a:off x="6474" y="6560"/>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37" name="AutoShape 189"/>
          <xdr:cNvSpPr>
            <a:spLocks noChangeArrowheads="1"/>
          </xdr:cNvSpPr>
        </xdr:nvSpPr>
        <xdr:spPr bwMode="auto">
          <a:xfrm>
            <a:off x="6489" y="10680"/>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36" name="AutoShape 188"/>
          <xdr:cNvSpPr>
            <a:spLocks noChangeArrowheads="1"/>
          </xdr:cNvSpPr>
        </xdr:nvSpPr>
        <xdr:spPr bwMode="auto">
          <a:xfrm>
            <a:off x="4148" y="7581"/>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35" name="AutoShape 187"/>
          <xdr:cNvSpPr>
            <a:spLocks noChangeArrowheads="1"/>
          </xdr:cNvSpPr>
        </xdr:nvSpPr>
        <xdr:spPr bwMode="auto">
          <a:xfrm>
            <a:off x="7503" y="7506"/>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34" name="AutoShape 186"/>
          <xdr:cNvSpPr>
            <a:spLocks noChangeArrowheads="1"/>
          </xdr:cNvSpPr>
        </xdr:nvSpPr>
        <xdr:spPr bwMode="auto">
          <a:xfrm>
            <a:off x="4148" y="9343"/>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33" name="AutoShape 185"/>
          <xdr:cNvSpPr>
            <a:spLocks noChangeArrowheads="1"/>
          </xdr:cNvSpPr>
        </xdr:nvSpPr>
        <xdr:spPr bwMode="auto">
          <a:xfrm>
            <a:off x="7503" y="9283"/>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32" name="AutoShape 184"/>
          <xdr:cNvSpPr>
            <a:spLocks noChangeShapeType="1"/>
          </xdr:cNvSpPr>
        </xdr:nvSpPr>
        <xdr:spPr bwMode="auto">
          <a:xfrm flipV="1">
            <a:off x="3794" y="5782"/>
            <a:ext cx="0" cy="288"/>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31" name="AutoShape 183"/>
          <xdr:cNvSpPr>
            <a:spLocks noChangeShapeType="1"/>
          </xdr:cNvSpPr>
        </xdr:nvSpPr>
        <xdr:spPr bwMode="auto">
          <a:xfrm flipV="1">
            <a:off x="8114" y="5782"/>
            <a:ext cx="0" cy="288"/>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30" name="AutoShape 182"/>
          <xdr:cNvSpPr>
            <a:spLocks noChangeShapeType="1"/>
          </xdr:cNvSpPr>
        </xdr:nvSpPr>
        <xdr:spPr bwMode="auto">
          <a:xfrm>
            <a:off x="8283" y="6222"/>
            <a:ext cx="288" cy="0"/>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29" name="AutoShape 181"/>
          <xdr:cNvSpPr>
            <a:spLocks noChangeShapeType="1"/>
          </xdr:cNvSpPr>
        </xdr:nvSpPr>
        <xdr:spPr bwMode="auto">
          <a:xfrm>
            <a:off x="8283" y="11307"/>
            <a:ext cx="288" cy="0"/>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28" name="AutoShape 180"/>
          <xdr:cNvSpPr>
            <a:spLocks noChangeShapeType="1"/>
          </xdr:cNvSpPr>
        </xdr:nvSpPr>
        <xdr:spPr bwMode="auto">
          <a:xfrm>
            <a:off x="8283" y="10805"/>
            <a:ext cx="288" cy="0"/>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27" name="AutoShape 179"/>
          <xdr:cNvSpPr>
            <a:spLocks noChangeShapeType="1"/>
          </xdr:cNvSpPr>
        </xdr:nvSpPr>
        <xdr:spPr bwMode="auto">
          <a:xfrm flipH="1">
            <a:off x="3794" y="5932"/>
            <a:ext cx="1728"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26" name="AutoShape 178"/>
          <xdr:cNvSpPr>
            <a:spLocks noChangeShapeType="1"/>
          </xdr:cNvSpPr>
        </xdr:nvSpPr>
        <xdr:spPr bwMode="auto">
          <a:xfrm>
            <a:off x="6231" y="5932"/>
            <a:ext cx="1872"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25" name="AutoShape 177"/>
          <xdr:cNvSpPr>
            <a:spLocks noChangeShapeType="1"/>
          </xdr:cNvSpPr>
        </xdr:nvSpPr>
        <xdr:spPr bwMode="auto">
          <a:xfrm flipV="1">
            <a:off x="8436" y="6195"/>
            <a:ext cx="0" cy="1584"/>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24" name="AutoShape 176"/>
          <xdr:cNvSpPr>
            <a:spLocks noChangeShapeType="1"/>
          </xdr:cNvSpPr>
        </xdr:nvSpPr>
        <xdr:spPr bwMode="auto">
          <a:xfrm>
            <a:off x="8451" y="8343"/>
            <a:ext cx="0" cy="2447"/>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23" name="AutoShape 175"/>
          <xdr:cNvSpPr>
            <a:spLocks noChangeShapeType="1"/>
          </xdr:cNvSpPr>
        </xdr:nvSpPr>
        <xdr:spPr bwMode="auto">
          <a:xfrm flipV="1">
            <a:off x="8436" y="11307"/>
            <a:ext cx="0" cy="288"/>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22" name="Text Box 174"/>
          <xdr:cNvSpPr txBox="1">
            <a:spLocks noChangeArrowheads="1"/>
          </xdr:cNvSpPr>
        </xdr:nvSpPr>
        <xdr:spPr bwMode="auto">
          <a:xfrm>
            <a:off x="9120" y="7114"/>
            <a:ext cx="1981" cy="413"/>
          </a:xfrm>
          <a:prstGeom prst="rect">
            <a:avLst/>
          </a:prstGeom>
          <a:noFill/>
          <a:ln w="9525">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 3 Tie @ 18 in c/c</a:t>
            </a:r>
          </a:p>
          <a:p>
            <a:pPr algn="l" rtl="0">
              <a:defRPr sz="1000"/>
            </a:pPr>
            <a:r>
              <a:rPr lang="en-US" sz="1100" b="0" i="0" u="none" strike="noStrike" baseline="0">
                <a:solidFill>
                  <a:srgbClr val="000000"/>
                </a:solidFill>
                <a:latin typeface="Calibri"/>
                <a:cs typeface="Calibri"/>
              </a:rPr>
              <a:t> </a:t>
            </a:r>
          </a:p>
        </xdr:txBody>
      </xdr:sp>
      <xdr:sp macro="" textlink="">
        <xdr:nvSpPr>
          <xdr:cNvPr id="2221" name="Text Box 173"/>
          <xdr:cNvSpPr txBox="1">
            <a:spLocks noChangeArrowheads="1"/>
          </xdr:cNvSpPr>
        </xdr:nvSpPr>
        <xdr:spPr bwMode="auto">
          <a:xfrm>
            <a:off x="5522" y="5782"/>
            <a:ext cx="630" cy="41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20”</a:t>
            </a:r>
          </a:p>
        </xdr:txBody>
      </xdr:sp>
      <xdr:sp macro="" textlink="">
        <xdr:nvSpPr>
          <xdr:cNvPr id="2220" name="Text Box 172"/>
          <xdr:cNvSpPr txBox="1">
            <a:spLocks noChangeArrowheads="1"/>
          </xdr:cNvSpPr>
        </xdr:nvSpPr>
        <xdr:spPr bwMode="auto">
          <a:xfrm>
            <a:off x="8114" y="7862"/>
            <a:ext cx="895" cy="41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22.5”</a:t>
            </a:r>
          </a:p>
        </xdr:txBody>
      </xdr:sp>
      <xdr:sp macro="" textlink="">
        <xdr:nvSpPr>
          <xdr:cNvPr id="2219" name="Text Box 171"/>
          <xdr:cNvSpPr txBox="1">
            <a:spLocks noChangeArrowheads="1"/>
          </xdr:cNvSpPr>
        </xdr:nvSpPr>
        <xdr:spPr bwMode="auto">
          <a:xfrm>
            <a:off x="8159" y="11505"/>
            <a:ext cx="760" cy="41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2.5”</a:t>
            </a:r>
          </a:p>
        </xdr:txBody>
      </xdr:sp>
      <xdr:sp macro="" textlink="">
        <xdr:nvSpPr>
          <xdr:cNvPr id="2218" name="AutoShape 170"/>
          <xdr:cNvSpPr>
            <a:spLocks noChangeShapeType="1"/>
          </xdr:cNvSpPr>
        </xdr:nvSpPr>
        <xdr:spPr bwMode="auto">
          <a:xfrm flipV="1">
            <a:off x="3084" y="6775"/>
            <a:ext cx="1226" cy="1472"/>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17" name="Text Box 169"/>
          <xdr:cNvSpPr txBox="1">
            <a:spLocks noChangeArrowheads="1"/>
          </xdr:cNvSpPr>
        </xdr:nvSpPr>
        <xdr:spPr bwMode="auto">
          <a:xfrm>
            <a:off x="2424" y="8245"/>
            <a:ext cx="1170" cy="413"/>
          </a:xfrm>
          <a:prstGeom prst="rect">
            <a:avLst/>
          </a:prstGeom>
          <a:noFill/>
          <a:ln w="9525">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12 no # 9</a:t>
            </a:r>
          </a:p>
        </xdr:txBody>
      </xdr:sp>
      <xdr:sp macro="" textlink="">
        <xdr:nvSpPr>
          <xdr:cNvPr id="2216" name="AutoShape 168"/>
          <xdr:cNvSpPr>
            <a:spLocks noChangeShapeType="1"/>
          </xdr:cNvSpPr>
        </xdr:nvSpPr>
        <xdr:spPr bwMode="auto">
          <a:xfrm flipH="1">
            <a:off x="7748" y="7401"/>
            <a:ext cx="1372" cy="552"/>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15" name="Text Box 167"/>
          <xdr:cNvSpPr txBox="1">
            <a:spLocks noChangeArrowheads="1"/>
          </xdr:cNvSpPr>
        </xdr:nvSpPr>
        <xdr:spPr bwMode="auto">
          <a:xfrm>
            <a:off x="4310" y="11601"/>
            <a:ext cx="3357" cy="41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1" i="0" u="none" strike="noStrike" baseline="0">
                <a:solidFill>
                  <a:srgbClr val="000000"/>
                </a:solidFill>
                <a:latin typeface="Calibri"/>
                <a:cs typeface="Calibri"/>
              </a:rPr>
              <a:t>Fig: Design Column Section</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 </a:t>
            </a:r>
          </a:p>
        </xdr:txBody>
      </xdr:sp>
    </xdr:grpSp>
    <xdr:clientData/>
  </xdr:twoCellAnchor>
  <xdr:twoCellAnchor>
    <xdr:from>
      <xdr:col>12</xdr:col>
      <xdr:colOff>361950</xdr:colOff>
      <xdr:row>436</xdr:row>
      <xdr:rowOff>28575</xdr:rowOff>
    </xdr:from>
    <xdr:to>
      <xdr:col>13</xdr:col>
      <xdr:colOff>381000</xdr:colOff>
      <xdr:row>437</xdr:row>
      <xdr:rowOff>47625</xdr:rowOff>
    </xdr:to>
    <xdr:pic>
      <xdr:nvPicPr>
        <xdr:cNvPr id="223" name="Picture 222"/>
        <xdr:cNvPicPr>
          <a:picLocks noChangeAspect="1" noChangeArrowheads="1"/>
        </xdr:cNvPicPr>
      </xdr:nvPicPr>
      <xdr:blipFill>
        <a:blip xmlns:r="http://schemas.openxmlformats.org/officeDocument/2006/relationships" r:embed="rId55">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7677150" y="83124675"/>
          <a:ext cx="62865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190500</xdr:colOff>
      <xdr:row>437</xdr:row>
      <xdr:rowOff>38100</xdr:rowOff>
    </xdr:from>
    <xdr:to>
      <xdr:col>5</xdr:col>
      <xdr:colOff>266700</xdr:colOff>
      <xdr:row>438</xdr:row>
      <xdr:rowOff>57150</xdr:rowOff>
    </xdr:to>
    <xdr:pic>
      <xdr:nvPicPr>
        <xdr:cNvPr id="224" name="Picture 223"/>
        <xdr:cNvPicPr>
          <a:picLocks noChangeAspect="1" noChangeArrowheads="1"/>
        </xdr:cNvPicPr>
      </xdr:nvPicPr>
      <xdr:blipFill>
        <a:blip xmlns:r="http://schemas.openxmlformats.org/officeDocument/2006/relationships" r:embed="rId56">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628900" y="83324700"/>
          <a:ext cx="68580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8</xdr:col>
      <xdr:colOff>133350</xdr:colOff>
      <xdr:row>437</xdr:row>
      <xdr:rowOff>19050</xdr:rowOff>
    </xdr:from>
    <xdr:to>
      <xdr:col>9</xdr:col>
      <xdr:colOff>561975</xdr:colOff>
      <xdr:row>438</xdr:row>
      <xdr:rowOff>47625</xdr:rowOff>
    </xdr:to>
    <xdr:pic>
      <xdr:nvPicPr>
        <xdr:cNvPr id="225" name="Picture 224"/>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5010150" y="83305650"/>
          <a:ext cx="1038225"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10</xdr:col>
      <xdr:colOff>371475</xdr:colOff>
      <xdr:row>437</xdr:row>
      <xdr:rowOff>19050</xdr:rowOff>
    </xdr:from>
    <xdr:to>
      <xdr:col>12</xdr:col>
      <xdr:colOff>95250</xdr:colOff>
      <xdr:row>438</xdr:row>
      <xdr:rowOff>38100</xdr:rowOff>
    </xdr:to>
    <xdr:pic>
      <xdr:nvPicPr>
        <xdr:cNvPr id="226" name="Picture 225"/>
        <xdr:cNvPicPr>
          <a:picLocks noChangeAspect="1" noChangeArrowheads="1"/>
        </xdr:cNvPicPr>
      </xdr:nvPicPr>
      <xdr:blipFill>
        <a:blip xmlns:r="http://schemas.openxmlformats.org/officeDocument/2006/relationships" r:embed="rId57">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6467475" y="83305650"/>
          <a:ext cx="94297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266700</xdr:colOff>
      <xdr:row>438</xdr:row>
      <xdr:rowOff>0</xdr:rowOff>
    </xdr:from>
    <xdr:to>
      <xdr:col>9</xdr:col>
      <xdr:colOff>428625</xdr:colOff>
      <xdr:row>439</xdr:row>
      <xdr:rowOff>38100</xdr:rowOff>
    </xdr:to>
    <xdr:pic>
      <xdr:nvPicPr>
        <xdr:cNvPr id="227" name="Picture 226"/>
        <xdr:cNvPicPr>
          <a:picLocks noChangeAspect="1" noChangeArrowheads="1"/>
        </xdr:cNvPicPr>
      </xdr:nvPicPr>
      <xdr:blipFill>
        <a:blip xmlns:r="http://schemas.openxmlformats.org/officeDocument/2006/relationships" r:embed="rId40">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5753100" y="83477100"/>
          <a:ext cx="161925"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95250</xdr:colOff>
      <xdr:row>445</xdr:row>
      <xdr:rowOff>19050</xdr:rowOff>
    </xdr:from>
    <xdr:to>
      <xdr:col>10</xdr:col>
      <xdr:colOff>123825</xdr:colOff>
      <xdr:row>446</xdr:row>
      <xdr:rowOff>38100</xdr:rowOff>
    </xdr:to>
    <xdr:pic>
      <xdr:nvPicPr>
        <xdr:cNvPr id="228" name="Picture 227"/>
        <xdr:cNvPicPr>
          <a:picLocks noChangeAspect="1" noChangeArrowheads="1"/>
        </xdr:cNvPicPr>
      </xdr:nvPicPr>
      <xdr:blipFill>
        <a:blip xmlns:r="http://schemas.openxmlformats.org/officeDocument/2006/relationships" r:embed="rId52">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5581650" y="84839175"/>
          <a:ext cx="63817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5</xdr:col>
      <xdr:colOff>238125</xdr:colOff>
      <xdr:row>446</xdr:row>
      <xdr:rowOff>0</xdr:rowOff>
    </xdr:from>
    <xdr:to>
      <xdr:col>8</xdr:col>
      <xdr:colOff>57150</xdr:colOff>
      <xdr:row>447</xdr:row>
      <xdr:rowOff>95250</xdr:rowOff>
    </xdr:to>
    <xdr:pic>
      <xdr:nvPicPr>
        <xdr:cNvPr id="229" name="Picture 228"/>
        <xdr:cNvPicPr>
          <a:picLocks noChangeAspect="1" noChangeArrowheads="1"/>
        </xdr:cNvPicPr>
      </xdr:nvPicPr>
      <xdr:blipFill>
        <a:blip xmlns:r="http://schemas.openxmlformats.org/officeDocument/2006/relationships" r:embed="rId58">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3286125" y="85010625"/>
          <a:ext cx="1647825" cy="2857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8</xdr:col>
      <xdr:colOff>447675</xdr:colOff>
      <xdr:row>446</xdr:row>
      <xdr:rowOff>28575</xdr:rowOff>
    </xdr:from>
    <xdr:to>
      <xdr:col>11</xdr:col>
      <xdr:colOff>123825</xdr:colOff>
      <xdr:row>447</xdr:row>
      <xdr:rowOff>47625</xdr:rowOff>
    </xdr:to>
    <xdr:pic>
      <xdr:nvPicPr>
        <xdr:cNvPr id="230" name="Picture 229"/>
        <xdr:cNvPicPr>
          <a:picLocks noChangeAspect="1" noChangeArrowheads="1"/>
        </xdr:cNvPicPr>
      </xdr:nvPicPr>
      <xdr:blipFill>
        <a:blip xmlns:r="http://schemas.openxmlformats.org/officeDocument/2006/relationships" r:embed="rId59">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5324475" y="85039200"/>
          <a:ext cx="150495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13</xdr:col>
      <xdr:colOff>428625</xdr:colOff>
      <xdr:row>446</xdr:row>
      <xdr:rowOff>28575</xdr:rowOff>
    </xdr:from>
    <xdr:to>
      <xdr:col>14</xdr:col>
      <xdr:colOff>590550</xdr:colOff>
      <xdr:row>447</xdr:row>
      <xdr:rowOff>47625</xdr:rowOff>
    </xdr:to>
    <xdr:pic>
      <xdr:nvPicPr>
        <xdr:cNvPr id="231" name="Picture 230"/>
        <xdr:cNvPicPr>
          <a:picLocks noChangeAspect="1" noChangeArrowheads="1"/>
        </xdr:cNvPicPr>
      </xdr:nvPicPr>
      <xdr:blipFill>
        <a:blip xmlns:r="http://schemas.openxmlformats.org/officeDocument/2006/relationships" r:embed="rId60">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8353425" y="85039200"/>
          <a:ext cx="77152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295275</xdr:colOff>
      <xdr:row>447</xdr:row>
      <xdr:rowOff>19050</xdr:rowOff>
    </xdr:from>
    <xdr:to>
      <xdr:col>6</xdr:col>
      <xdr:colOff>114300</xdr:colOff>
      <xdr:row>448</xdr:row>
      <xdr:rowOff>57150</xdr:rowOff>
    </xdr:to>
    <xdr:pic>
      <xdr:nvPicPr>
        <xdr:cNvPr id="232" name="Picture 231"/>
        <xdr:cNvPicPr>
          <a:picLocks noChangeAspect="1" noChangeArrowheads="1"/>
        </xdr:cNvPicPr>
      </xdr:nvPicPr>
      <xdr:blipFill>
        <a:blip xmlns:r="http://schemas.openxmlformats.org/officeDocument/2006/relationships" r:embed="rId6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514475" y="85220175"/>
          <a:ext cx="2257425"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0</xdr:colOff>
      <xdr:row>447</xdr:row>
      <xdr:rowOff>28575</xdr:rowOff>
    </xdr:from>
    <xdr:to>
      <xdr:col>10</xdr:col>
      <xdr:colOff>47625</xdr:colOff>
      <xdr:row>448</xdr:row>
      <xdr:rowOff>47625</xdr:rowOff>
    </xdr:to>
    <xdr:pic>
      <xdr:nvPicPr>
        <xdr:cNvPr id="233" name="Picture 232"/>
        <xdr:cNvPicPr>
          <a:picLocks noChangeAspect="1" noChangeArrowheads="1"/>
        </xdr:cNvPicPr>
      </xdr:nvPicPr>
      <xdr:blipFill>
        <a:blip xmlns:r="http://schemas.openxmlformats.org/officeDocument/2006/relationships" r:embed="rId62">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5486400" y="85229700"/>
          <a:ext cx="65722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485775</xdr:colOff>
      <xdr:row>450</xdr:row>
      <xdr:rowOff>114300</xdr:rowOff>
    </xdr:from>
    <xdr:to>
      <xdr:col>9</xdr:col>
      <xdr:colOff>561975</xdr:colOff>
      <xdr:row>452</xdr:row>
      <xdr:rowOff>133350</xdr:rowOff>
    </xdr:to>
    <xdr:pic>
      <xdr:nvPicPr>
        <xdr:cNvPr id="234" name="Picture 233"/>
        <xdr:cNvPicPr>
          <a:picLocks noChangeAspect="1" noChangeArrowheads="1"/>
        </xdr:cNvPicPr>
      </xdr:nvPicPr>
      <xdr:blipFill>
        <a:blip xmlns:r="http://schemas.openxmlformats.org/officeDocument/2006/relationships" r:embed="rId63">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924175" y="85696425"/>
          <a:ext cx="3124200" cy="4000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38100</xdr:colOff>
      <xdr:row>455</xdr:row>
      <xdr:rowOff>28575</xdr:rowOff>
    </xdr:from>
    <xdr:to>
      <xdr:col>4</xdr:col>
      <xdr:colOff>142875</xdr:colOff>
      <xdr:row>456</xdr:row>
      <xdr:rowOff>47625</xdr:rowOff>
    </xdr:to>
    <xdr:pic>
      <xdr:nvPicPr>
        <xdr:cNvPr id="235" name="Picture 234"/>
        <xdr:cNvPicPr>
          <a:picLocks noChangeAspect="1" noChangeArrowheads="1"/>
        </xdr:cNvPicPr>
      </xdr:nvPicPr>
      <xdr:blipFill>
        <a:blip xmlns:r="http://schemas.openxmlformats.org/officeDocument/2006/relationships" r:embed="rId64">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866900" y="86372700"/>
          <a:ext cx="71437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123825</xdr:colOff>
      <xdr:row>455</xdr:row>
      <xdr:rowOff>19050</xdr:rowOff>
    </xdr:from>
    <xdr:to>
      <xdr:col>12</xdr:col>
      <xdr:colOff>514350</xdr:colOff>
      <xdr:row>456</xdr:row>
      <xdr:rowOff>38100</xdr:rowOff>
    </xdr:to>
    <xdr:pic>
      <xdr:nvPicPr>
        <xdr:cNvPr id="236" name="Picture 235"/>
        <xdr:cNvPicPr>
          <a:picLocks noChangeAspect="1" noChangeArrowheads="1"/>
        </xdr:cNvPicPr>
      </xdr:nvPicPr>
      <xdr:blipFill>
        <a:blip xmlns:r="http://schemas.openxmlformats.org/officeDocument/2006/relationships" r:embed="rId65">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5610225" y="86363175"/>
          <a:ext cx="221932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6</xdr:col>
      <xdr:colOff>504825</xdr:colOff>
      <xdr:row>456</xdr:row>
      <xdr:rowOff>28575</xdr:rowOff>
    </xdr:from>
    <xdr:to>
      <xdr:col>8</xdr:col>
      <xdr:colOff>333375</xdr:colOff>
      <xdr:row>457</xdr:row>
      <xdr:rowOff>47625</xdr:rowOff>
    </xdr:to>
    <xdr:pic>
      <xdr:nvPicPr>
        <xdr:cNvPr id="237" name="Picture 236"/>
        <xdr:cNvPicPr>
          <a:picLocks noChangeAspect="1" noChangeArrowheads="1"/>
        </xdr:cNvPicPr>
      </xdr:nvPicPr>
      <xdr:blipFill>
        <a:blip xmlns:r="http://schemas.openxmlformats.org/officeDocument/2006/relationships" r:embed="rId66">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4162425" y="86563200"/>
          <a:ext cx="104775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581025</xdr:colOff>
      <xdr:row>460</xdr:row>
      <xdr:rowOff>76200</xdr:rowOff>
    </xdr:from>
    <xdr:to>
      <xdr:col>12</xdr:col>
      <xdr:colOff>504825</xdr:colOff>
      <xdr:row>480</xdr:row>
      <xdr:rowOff>104775</xdr:rowOff>
    </xdr:to>
    <xdr:grpSp>
      <xdr:nvGrpSpPr>
        <xdr:cNvPr id="2264" name="Group 216"/>
        <xdr:cNvGrpSpPr>
          <a:grpSpLocks/>
        </xdr:cNvGrpSpPr>
      </xdr:nvGrpSpPr>
      <xdr:grpSpPr bwMode="auto">
        <a:xfrm>
          <a:off x="2409825" y="87972900"/>
          <a:ext cx="5410200" cy="3838575"/>
          <a:chOff x="2640" y="9226"/>
          <a:chExt cx="8520" cy="6040"/>
        </a:xfrm>
      </xdr:grpSpPr>
      <xdr:sp macro="" textlink="">
        <xdr:nvSpPr>
          <xdr:cNvPr id="2295" name="AutoShape 247"/>
          <xdr:cNvSpPr>
            <a:spLocks noChangeShapeType="1"/>
          </xdr:cNvSpPr>
        </xdr:nvSpPr>
        <xdr:spPr bwMode="auto">
          <a:xfrm>
            <a:off x="4157" y="9652"/>
            <a:ext cx="4140" cy="0"/>
          </a:xfrm>
          <a:prstGeom prst="straightConnector1">
            <a:avLst/>
          </a:prstGeom>
          <a:noFill/>
          <a:ln w="19050">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94" name="AutoShape 246"/>
          <xdr:cNvSpPr>
            <a:spLocks noChangeShapeType="1"/>
          </xdr:cNvSpPr>
        </xdr:nvSpPr>
        <xdr:spPr bwMode="auto">
          <a:xfrm>
            <a:off x="4157" y="9652"/>
            <a:ext cx="0" cy="4943"/>
          </a:xfrm>
          <a:prstGeom prst="straightConnector1">
            <a:avLst/>
          </a:prstGeom>
          <a:noFill/>
          <a:ln w="19050">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93" name="AutoShape 245"/>
          <xdr:cNvSpPr>
            <a:spLocks noChangeShapeType="1"/>
          </xdr:cNvSpPr>
        </xdr:nvSpPr>
        <xdr:spPr bwMode="auto">
          <a:xfrm>
            <a:off x="8297" y="9652"/>
            <a:ext cx="0" cy="4943"/>
          </a:xfrm>
          <a:prstGeom prst="straightConnector1">
            <a:avLst/>
          </a:prstGeom>
          <a:noFill/>
          <a:ln w="19050">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92" name="AutoShape 244"/>
          <xdr:cNvSpPr>
            <a:spLocks noChangeShapeType="1"/>
          </xdr:cNvSpPr>
        </xdr:nvSpPr>
        <xdr:spPr bwMode="auto">
          <a:xfrm flipH="1">
            <a:off x="4157" y="14595"/>
            <a:ext cx="4140" cy="0"/>
          </a:xfrm>
          <a:prstGeom prst="straightConnector1">
            <a:avLst/>
          </a:prstGeom>
          <a:noFill/>
          <a:ln w="19050">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91" name="Rectangle 243"/>
          <xdr:cNvSpPr>
            <a:spLocks noChangeArrowheads="1"/>
          </xdr:cNvSpPr>
        </xdr:nvSpPr>
        <xdr:spPr bwMode="auto">
          <a:xfrm>
            <a:off x="4496" y="9965"/>
            <a:ext cx="3450" cy="4255"/>
          </a:xfrm>
          <a:prstGeom prst="rect">
            <a:avLst/>
          </a:prstGeom>
          <a:solidFill>
            <a:srgbClr val="FFFFFF"/>
          </a:solidFill>
          <a:ln w="19050">
            <a:solidFill>
              <a:srgbClr val="000000"/>
            </a:solidFill>
            <a:prstDash val="dash"/>
            <a:miter lim="800000"/>
            <a:headEnd/>
            <a:tailEnd/>
          </a:ln>
        </xdr:spPr>
      </xdr:sp>
      <xdr:sp macro="" textlink="">
        <xdr:nvSpPr>
          <xdr:cNvPr id="2290" name="AutoShape 242"/>
          <xdr:cNvSpPr>
            <a:spLocks noChangeArrowheads="1"/>
          </xdr:cNvSpPr>
        </xdr:nvSpPr>
        <xdr:spPr bwMode="auto">
          <a:xfrm>
            <a:off x="4496" y="9980"/>
            <a:ext cx="221" cy="223"/>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89" name="AutoShape 241"/>
          <xdr:cNvSpPr>
            <a:spLocks noChangeArrowheads="1"/>
          </xdr:cNvSpPr>
        </xdr:nvSpPr>
        <xdr:spPr bwMode="auto">
          <a:xfrm>
            <a:off x="4496" y="13973"/>
            <a:ext cx="221" cy="223"/>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88" name="AutoShape 240"/>
          <xdr:cNvSpPr>
            <a:spLocks noChangeArrowheads="1"/>
          </xdr:cNvSpPr>
        </xdr:nvSpPr>
        <xdr:spPr bwMode="auto">
          <a:xfrm>
            <a:off x="7712" y="9980"/>
            <a:ext cx="220" cy="223"/>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87" name="AutoShape 239"/>
          <xdr:cNvSpPr>
            <a:spLocks noChangeArrowheads="1"/>
          </xdr:cNvSpPr>
        </xdr:nvSpPr>
        <xdr:spPr bwMode="auto">
          <a:xfrm>
            <a:off x="7712" y="13973"/>
            <a:ext cx="220" cy="223"/>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86" name="AutoShape 238"/>
          <xdr:cNvSpPr>
            <a:spLocks noChangeArrowheads="1"/>
          </xdr:cNvSpPr>
        </xdr:nvSpPr>
        <xdr:spPr bwMode="auto">
          <a:xfrm>
            <a:off x="6737" y="9965"/>
            <a:ext cx="221" cy="223"/>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85" name="AutoShape 237"/>
          <xdr:cNvSpPr>
            <a:spLocks noChangeArrowheads="1"/>
          </xdr:cNvSpPr>
        </xdr:nvSpPr>
        <xdr:spPr bwMode="auto">
          <a:xfrm>
            <a:off x="5593" y="13959"/>
            <a:ext cx="220" cy="222"/>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84" name="AutoShape 236"/>
          <xdr:cNvSpPr>
            <a:spLocks noChangeArrowheads="1"/>
          </xdr:cNvSpPr>
        </xdr:nvSpPr>
        <xdr:spPr bwMode="auto">
          <a:xfrm>
            <a:off x="5529" y="9981"/>
            <a:ext cx="221" cy="222"/>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83" name="AutoShape 235"/>
          <xdr:cNvSpPr>
            <a:spLocks noChangeArrowheads="1"/>
          </xdr:cNvSpPr>
        </xdr:nvSpPr>
        <xdr:spPr bwMode="auto">
          <a:xfrm>
            <a:off x="6718" y="13959"/>
            <a:ext cx="220" cy="223"/>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82" name="AutoShape 234"/>
          <xdr:cNvSpPr>
            <a:spLocks noChangeShapeType="1"/>
          </xdr:cNvSpPr>
        </xdr:nvSpPr>
        <xdr:spPr bwMode="auto">
          <a:xfrm flipV="1">
            <a:off x="4157" y="9226"/>
            <a:ext cx="0" cy="279"/>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81" name="AutoShape 233"/>
          <xdr:cNvSpPr>
            <a:spLocks noChangeShapeType="1"/>
          </xdr:cNvSpPr>
        </xdr:nvSpPr>
        <xdr:spPr bwMode="auto">
          <a:xfrm flipV="1">
            <a:off x="8297" y="9226"/>
            <a:ext cx="0" cy="279"/>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80" name="AutoShape 232"/>
          <xdr:cNvSpPr>
            <a:spLocks noChangeShapeType="1"/>
          </xdr:cNvSpPr>
        </xdr:nvSpPr>
        <xdr:spPr bwMode="auto">
          <a:xfrm>
            <a:off x="8459" y="9652"/>
            <a:ext cx="276" cy="0"/>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79" name="AutoShape 231"/>
          <xdr:cNvSpPr>
            <a:spLocks noChangeShapeType="1"/>
          </xdr:cNvSpPr>
        </xdr:nvSpPr>
        <xdr:spPr bwMode="auto">
          <a:xfrm>
            <a:off x="8459" y="14581"/>
            <a:ext cx="276" cy="0"/>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78" name="AutoShape 230"/>
          <xdr:cNvSpPr>
            <a:spLocks noChangeShapeType="1"/>
          </xdr:cNvSpPr>
        </xdr:nvSpPr>
        <xdr:spPr bwMode="auto">
          <a:xfrm>
            <a:off x="8459" y="14094"/>
            <a:ext cx="276" cy="0"/>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77" name="AutoShape 229"/>
          <xdr:cNvSpPr>
            <a:spLocks noChangeShapeType="1"/>
          </xdr:cNvSpPr>
        </xdr:nvSpPr>
        <xdr:spPr bwMode="auto">
          <a:xfrm flipH="1">
            <a:off x="4157" y="9371"/>
            <a:ext cx="1656"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76" name="AutoShape 228"/>
          <xdr:cNvSpPr>
            <a:spLocks noChangeShapeType="1"/>
          </xdr:cNvSpPr>
        </xdr:nvSpPr>
        <xdr:spPr bwMode="auto">
          <a:xfrm>
            <a:off x="6493" y="9371"/>
            <a:ext cx="1794"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75" name="AutoShape 227"/>
          <xdr:cNvSpPr>
            <a:spLocks noChangeShapeType="1"/>
          </xdr:cNvSpPr>
        </xdr:nvSpPr>
        <xdr:spPr bwMode="auto">
          <a:xfrm flipV="1">
            <a:off x="8606" y="9626"/>
            <a:ext cx="0" cy="153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74" name="AutoShape 226"/>
          <xdr:cNvSpPr>
            <a:spLocks noChangeShapeType="1"/>
          </xdr:cNvSpPr>
        </xdr:nvSpPr>
        <xdr:spPr bwMode="auto">
          <a:xfrm>
            <a:off x="8620" y="11708"/>
            <a:ext cx="0" cy="2372"/>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73" name="AutoShape 225"/>
          <xdr:cNvSpPr>
            <a:spLocks noChangeShapeType="1"/>
          </xdr:cNvSpPr>
        </xdr:nvSpPr>
        <xdr:spPr bwMode="auto">
          <a:xfrm flipV="1">
            <a:off x="8606" y="14581"/>
            <a:ext cx="0" cy="279"/>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72" name="Text Box 224"/>
          <xdr:cNvSpPr txBox="1">
            <a:spLocks noChangeArrowheads="1"/>
          </xdr:cNvSpPr>
        </xdr:nvSpPr>
        <xdr:spPr bwMode="auto">
          <a:xfrm>
            <a:off x="9069" y="10517"/>
            <a:ext cx="2091" cy="400"/>
          </a:xfrm>
          <a:prstGeom prst="rect">
            <a:avLst/>
          </a:prstGeom>
          <a:noFill/>
          <a:ln w="9525">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 4 Tie @ 15 in c/c</a:t>
            </a:r>
          </a:p>
          <a:p>
            <a:pPr algn="l" rtl="0">
              <a:defRPr sz="1000"/>
            </a:pPr>
            <a:r>
              <a:rPr lang="en-US" sz="1100" b="0" i="0" u="none" strike="noStrike" baseline="0">
                <a:solidFill>
                  <a:srgbClr val="000000"/>
                </a:solidFill>
                <a:latin typeface="Calibri"/>
                <a:cs typeface="Calibri"/>
              </a:rPr>
              <a:t> </a:t>
            </a:r>
          </a:p>
        </xdr:txBody>
      </xdr:sp>
      <xdr:sp macro="" textlink="">
        <xdr:nvSpPr>
          <xdr:cNvPr id="2271" name="Text Box 223"/>
          <xdr:cNvSpPr txBox="1">
            <a:spLocks noChangeArrowheads="1"/>
          </xdr:cNvSpPr>
        </xdr:nvSpPr>
        <xdr:spPr bwMode="auto">
          <a:xfrm>
            <a:off x="5813" y="9226"/>
            <a:ext cx="604" cy="4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15”</a:t>
            </a:r>
          </a:p>
        </xdr:txBody>
      </xdr:sp>
      <xdr:sp macro="" textlink="">
        <xdr:nvSpPr>
          <xdr:cNvPr id="2270" name="Text Box 222"/>
          <xdr:cNvSpPr txBox="1">
            <a:spLocks noChangeArrowheads="1"/>
          </xdr:cNvSpPr>
        </xdr:nvSpPr>
        <xdr:spPr bwMode="auto">
          <a:xfrm>
            <a:off x="8297" y="11242"/>
            <a:ext cx="858" cy="4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22.5”</a:t>
            </a:r>
          </a:p>
        </xdr:txBody>
      </xdr:sp>
      <xdr:sp macro="" textlink="">
        <xdr:nvSpPr>
          <xdr:cNvPr id="2269" name="Text Box 221"/>
          <xdr:cNvSpPr txBox="1">
            <a:spLocks noChangeArrowheads="1"/>
          </xdr:cNvSpPr>
        </xdr:nvSpPr>
        <xdr:spPr bwMode="auto">
          <a:xfrm>
            <a:off x="8340" y="14773"/>
            <a:ext cx="729" cy="4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2.5”</a:t>
            </a:r>
          </a:p>
        </xdr:txBody>
      </xdr:sp>
      <xdr:sp macro="" textlink="">
        <xdr:nvSpPr>
          <xdr:cNvPr id="2268" name="AutoShape 220"/>
          <xdr:cNvSpPr>
            <a:spLocks noChangeShapeType="1"/>
          </xdr:cNvSpPr>
        </xdr:nvSpPr>
        <xdr:spPr bwMode="auto">
          <a:xfrm flipV="1">
            <a:off x="3477" y="10188"/>
            <a:ext cx="1175" cy="1427"/>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67" name="Text Box 219"/>
          <xdr:cNvSpPr txBox="1">
            <a:spLocks noChangeArrowheads="1"/>
          </xdr:cNvSpPr>
        </xdr:nvSpPr>
        <xdr:spPr bwMode="auto">
          <a:xfrm>
            <a:off x="2640" y="11613"/>
            <a:ext cx="1325" cy="400"/>
          </a:xfrm>
          <a:prstGeom prst="rect">
            <a:avLst/>
          </a:prstGeom>
          <a:noFill/>
          <a:ln w="9525">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8 no # 11</a:t>
            </a:r>
          </a:p>
        </xdr:txBody>
      </xdr:sp>
      <xdr:sp macro="" textlink="">
        <xdr:nvSpPr>
          <xdr:cNvPr id="2266" name="AutoShape 218"/>
          <xdr:cNvSpPr>
            <a:spLocks noChangeShapeType="1"/>
          </xdr:cNvSpPr>
        </xdr:nvSpPr>
        <xdr:spPr bwMode="auto">
          <a:xfrm flipH="1">
            <a:off x="7946" y="10795"/>
            <a:ext cx="1315" cy="53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65" name="Text Box 217"/>
          <xdr:cNvSpPr txBox="1">
            <a:spLocks noChangeArrowheads="1"/>
          </xdr:cNvSpPr>
        </xdr:nvSpPr>
        <xdr:spPr bwMode="auto">
          <a:xfrm>
            <a:off x="4652" y="14866"/>
            <a:ext cx="3217" cy="4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1" i="0" u="none" strike="noStrike" baseline="0">
                <a:solidFill>
                  <a:srgbClr val="000000"/>
                </a:solidFill>
                <a:latin typeface="Calibri"/>
                <a:cs typeface="Calibri"/>
              </a:rPr>
              <a:t>Fig: Design Column Section</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 </a:t>
            </a:r>
          </a:p>
        </xdr:txBody>
      </xdr:sp>
    </xdr:grpSp>
    <xdr:clientData/>
  </xdr:twoCellAnchor>
  <xdr:twoCellAnchor editAs="oneCell">
    <xdr:from>
      <xdr:col>2</xdr:col>
      <xdr:colOff>419100</xdr:colOff>
      <xdr:row>488</xdr:row>
      <xdr:rowOff>47625</xdr:rowOff>
    </xdr:from>
    <xdr:to>
      <xdr:col>12</xdr:col>
      <xdr:colOff>266700</xdr:colOff>
      <xdr:row>505</xdr:row>
      <xdr:rowOff>85725</xdr:rowOff>
    </xdr:to>
    <xdr:pic>
      <xdr:nvPicPr>
        <xdr:cNvPr id="270" name="Picture 269"/>
        <xdr:cNvPicPr/>
      </xdr:nvPicPr>
      <xdr:blipFill>
        <a:blip xmlns:r="http://schemas.openxmlformats.org/officeDocument/2006/relationships" r:embed="rId67"/>
        <a:srcRect/>
        <a:stretch>
          <a:fillRect/>
        </a:stretch>
      </xdr:blipFill>
      <xdr:spPr bwMode="auto">
        <a:xfrm>
          <a:off x="1638300" y="93059250"/>
          <a:ext cx="5943600" cy="3276600"/>
        </a:xfrm>
        <a:prstGeom prst="rect">
          <a:avLst/>
        </a:prstGeom>
        <a:noFill/>
        <a:ln w="9525">
          <a:noFill/>
          <a:miter lim="800000"/>
          <a:headEnd/>
          <a:tailEnd/>
        </a:ln>
      </xdr:spPr>
    </xdr:pic>
    <xdr:clientData/>
  </xdr:twoCellAnchor>
  <xdr:twoCellAnchor>
    <xdr:from>
      <xdr:col>3</xdr:col>
      <xdr:colOff>361950</xdr:colOff>
      <xdr:row>517</xdr:row>
      <xdr:rowOff>9525</xdr:rowOff>
    </xdr:from>
    <xdr:to>
      <xdr:col>6</xdr:col>
      <xdr:colOff>190500</xdr:colOff>
      <xdr:row>519</xdr:row>
      <xdr:rowOff>114300</xdr:rowOff>
    </xdr:to>
    <xdr:pic>
      <xdr:nvPicPr>
        <xdr:cNvPr id="271" name="Picture 270"/>
        <xdr:cNvPicPr>
          <a:picLocks noChangeAspect="1" noChangeArrowheads="1"/>
        </xdr:cNvPicPr>
      </xdr:nvPicPr>
      <xdr:blipFill>
        <a:blip xmlns:r="http://schemas.openxmlformats.org/officeDocument/2006/relationships" r:embed="rId68">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0" y="98621850"/>
          <a:ext cx="1657350" cy="4857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190500</xdr:colOff>
      <xdr:row>524</xdr:row>
      <xdr:rowOff>57150</xdr:rowOff>
    </xdr:from>
    <xdr:to>
      <xdr:col>2</xdr:col>
      <xdr:colOff>590550</xdr:colOff>
      <xdr:row>525</xdr:row>
      <xdr:rowOff>47625</xdr:rowOff>
    </xdr:to>
    <xdr:pic>
      <xdr:nvPicPr>
        <xdr:cNvPr id="272" name="Picture 271"/>
        <xdr:cNvPicPr>
          <a:picLocks noChangeAspect="1" noChangeArrowheads="1"/>
        </xdr:cNvPicPr>
      </xdr:nvPicPr>
      <xdr:blipFill>
        <a:blip xmlns:r="http://schemas.openxmlformats.org/officeDocument/2006/relationships" r:embed="rId69">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409700" y="100012500"/>
          <a:ext cx="400050" cy="190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552450</xdr:colOff>
      <xdr:row>524</xdr:row>
      <xdr:rowOff>28575</xdr:rowOff>
    </xdr:from>
    <xdr:to>
      <xdr:col>10</xdr:col>
      <xdr:colOff>85725</xdr:colOff>
      <xdr:row>525</xdr:row>
      <xdr:rowOff>28575</xdr:rowOff>
    </xdr:to>
    <xdr:pic>
      <xdr:nvPicPr>
        <xdr:cNvPr id="273" name="Picture 272"/>
        <xdr:cNvPicPr>
          <a:picLocks noChangeAspect="1" noChangeArrowheads="1"/>
        </xdr:cNvPicPr>
      </xdr:nvPicPr>
      <xdr:blipFill>
        <a:blip xmlns:r="http://schemas.openxmlformats.org/officeDocument/2006/relationships" r:embed="rId70">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6038850" y="99983925"/>
          <a:ext cx="142875" cy="2000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6</xdr:col>
      <xdr:colOff>381000</xdr:colOff>
      <xdr:row>528</xdr:row>
      <xdr:rowOff>28575</xdr:rowOff>
    </xdr:from>
    <xdr:to>
      <xdr:col>6</xdr:col>
      <xdr:colOff>533400</xdr:colOff>
      <xdr:row>529</xdr:row>
      <xdr:rowOff>47625</xdr:rowOff>
    </xdr:to>
    <xdr:pic>
      <xdr:nvPicPr>
        <xdr:cNvPr id="274" name="Picture 273"/>
        <xdr:cNvPicPr>
          <a:picLocks noChangeAspect="1" noChangeArrowheads="1"/>
        </xdr:cNvPicPr>
      </xdr:nvPicPr>
      <xdr:blipFill>
        <a:blip xmlns:r="http://schemas.openxmlformats.org/officeDocument/2006/relationships" r:embed="rId7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4038600" y="100764975"/>
          <a:ext cx="152400"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342900</xdr:colOff>
      <xdr:row>526</xdr:row>
      <xdr:rowOff>47625</xdr:rowOff>
    </xdr:from>
    <xdr:to>
      <xdr:col>3</xdr:col>
      <xdr:colOff>0</xdr:colOff>
      <xdr:row>527</xdr:row>
      <xdr:rowOff>47625</xdr:rowOff>
    </xdr:to>
    <xdr:pic>
      <xdr:nvPicPr>
        <xdr:cNvPr id="275" name="Picture 274"/>
        <xdr:cNvPicPr>
          <a:picLocks noChangeAspect="1" noChangeArrowheads="1"/>
        </xdr:cNvPicPr>
      </xdr:nvPicPr>
      <xdr:blipFill>
        <a:blip xmlns:r="http://schemas.openxmlformats.org/officeDocument/2006/relationships" r:embed="rId72">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952500" y="100393500"/>
          <a:ext cx="876300" cy="2000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6</xdr:col>
      <xdr:colOff>409575</xdr:colOff>
      <xdr:row>526</xdr:row>
      <xdr:rowOff>38100</xdr:rowOff>
    </xdr:from>
    <xdr:to>
      <xdr:col>6</xdr:col>
      <xdr:colOff>552450</xdr:colOff>
      <xdr:row>527</xdr:row>
      <xdr:rowOff>38100</xdr:rowOff>
    </xdr:to>
    <xdr:pic>
      <xdr:nvPicPr>
        <xdr:cNvPr id="276" name="Picture 275"/>
        <xdr:cNvPicPr>
          <a:picLocks noChangeAspect="1" noChangeArrowheads="1"/>
        </xdr:cNvPicPr>
      </xdr:nvPicPr>
      <xdr:blipFill>
        <a:blip xmlns:r="http://schemas.openxmlformats.org/officeDocument/2006/relationships" r:embed="rId70">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4067175" y="100383975"/>
          <a:ext cx="142875" cy="2000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8</xdr:col>
      <xdr:colOff>142875</xdr:colOff>
      <xdr:row>526</xdr:row>
      <xdr:rowOff>38100</xdr:rowOff>
    </xdr:from>
    <xdr:to>
      <xdr:col>8</xdr:col>
      <xdr:colOff>571500</xdr:colOff>
      <xdr:row>527</xdr:row>
      <xdr:rowOff>57150</xdr:rowOff>
    </xdr:to>
    <xdr:pic>
      <xdr:nvPicPr>
        <xdr:cNvPr id="277" name="Picture 276"/>
        <xdr:cNvPicPr>
          <a:picLocks noChangeAspect="1" noChangeArrowheads="1"/>
        </xdr:cNvPicPr>
      </xdr:nvPicPr>
      <xdr:blipFill>
        <a:blip xmlns:r="http://schemas.openxmlformats.org/officeDocument/2006/relationships" r:embed="rId73">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5019675" y="100383975"/>
          <a:ext cx="428625"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342900</xdr:colOff>
      <xdr:row>528</xdr:row>
      <xdr:rowOff>38100</xdr:rowOff>
    </xdr:from>
    <xdr:to>
      <xdr:col>3</xdr:col>
      <xdr:colOff>0</xdr:colOff>
      <xdr:row>529</xdr:row>
      <xdr:rowOff>47625</xdr:rowOff>
    </xdr:to>
    <xdr:pic>
      <xdr:nvPicPr>
        <xdr:cNvPr id="278" name="Picture 277"/>
        <xdr:cNvPicPr>
          <a:picLocks noChangeAspect="1" noChangeArrowheads="1"/>
        </xdr:cNvPicPr>
      </xdr:nvPicPr>
      <xdr:blipFill>
        <a:blip xmlns:r="http://schemas.openxmlformats.org/officeDocument/2006/relationships" r:embed="rId74">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952500" y="100774500"/>
          <a:ext cx="87630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10</xdr:col>
      <xdr:colOff>438150</xdr:colOff>
      <xdr:row>524</xdr:row>
      <xdr:rowOff>19050</xdr:rowOff>
    </xdr:from>
    <xdr:to>
      <xdr:col>10</xdr:col>
      <xdr:colOff>590550</xdr:colOff>
      <xdr:row>525</xdr:row>
      <xdr:rowOff>47625</xdr:rowOff>
    </xdr:to>
    <xdr:pic>
      <xdr:nvPicPr>
        <xdr:cNvPr id="279" name="Picture 278"/>
        <xdr:cNvPicPr>
          <a:picLocks noChangeAspect="1" noChangeArrowheads="1"/>
        </xdr:cNvPicPr>
      </xdr:nvPicPr>
      <xdr:blipFill>
        <a:blip xmlns:r="http://schemas.openxmlformats.org/officeDocument/2006/relationships" r:embed="rId7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6534150" y="99974400"/>
          <a:ext cx="152400"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8</xdr:col>
      <xdr:colOff>133350</xdr:colOff>
      <xdr:row>528</xdr:row>
      <xdr:rowOff>28575</xdr:rowOff>
    </xdr:from>
    <xdr:to>
      <xdr:col>8</xdr:col>
      <xdr:colOff>561975</xdr:colOff>
      <xdr:row>529</xdr:row>
      <xdr:rowOff>38100</xdr:rowOff>
    </xdr:to>
    <xdr:pic>
      <xdr:nvPicPr>
        <xdr:cNvPr id="280" name="Picture 279"/>
        <xdr:cNvPicPr>
          <a:picLocks noChangeAspect="1" noChangeArrowheads="1"/>
        </xdr:cNvPicPr>
      </xdr:nvPicPr>
      <xdr:blipFill>
        <a:blip xmlns:r="http://schemas.openxmlformats.org/officeDocument/2006/relationships" r:embed="rId75">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5010150" y="100764975"/>
          <a:ext cx="42862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361950</xdr:colOff>
      <xdr:row>530</xdr:row>
      <xdr:rowOff>38100</xdr:rowOff>
    </xdr:from>
    <xdr:to>
      <xdr:col>2</xdr:col>
      <xdr:colOff>561975</xdr:colOff>
      <xdr:row>531</xdr:row>
      <xdr:rowOff>57150</xdr:rowOff>
    </xdr:to>
    <xdr:pic>
      <xdr:nvPicPr>
        <xdr:cNvPr id="281" name="Picture 280"/>
        <xdr:cNvPicPr>
          <a:picLocks noChangeAspect="1" noChangeArrowheads="1"/>
        </xdr:cNvPicPr>
      </xdr:nvPicPr>
      <xdr:blipFill>
        <a:blip xmlns:r="http://schemas.openxmlformats.org/officeDocument/2006/relationships" r:embed="rId76">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971550" y="101165025"/>
          <a:ext cx="809625"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12</xdr:col>
      <xdr:colOff>571500</xdr:colOff>
      <xdr:row>536</xdr:row>
      <xdr:rowOff>47625</xdr:rowOff>
    </xdr:from>
    <xdr:to>
      <xdr:col>18</xdr:col>
      <xdr:colOff>257175</xdr:colOff>
      <xdr:row>548</xdr:row>
      <xdr:rowOff>76200</xdr:rowOff>
    </xdr:to>
    <xdr:pic>
      <xdr:nvPicPr>
        <xdr:cNvPr id="282" name="Picture 5"/>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xmlns="" val="0"/>
            </a:ext>
          </a:extLst>
        </a:blip>
        <a:srcRect l="3954" t="3580" r="6755" b="6683"/>
        <a:stretch>
          <a:fillRect/>
        </a:stretch>
      </xdr:blipFill>
      <xdr:spPr bwMode="auto">
        <a:xfrm>
          <a:off x="7886700" y="102336600"/>
          <a:ext cx="3343275" cy="23145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6</xdr:col>
      <xdr:colOff>581025</xdr:colOff>
      <xdr:row>539</xdr:row>
      <xdr:rowOff>28575</xdr:rowOff>
    </xdr:from>
    <xdr:to>
      <xdr:col>8</xdr:col>
      <xdr:colOff>114300</xdr:colOff>
      <xdr:row>540</xdr:row>
      <xdr:rowOff>47625</xdr:rowOff>
    </xdr:to>
    <xdr:pic>
      <xdr:nvPicPr>
        <xdr:cNvPr id="290" name="Picture 289"/>
        <xdr:cNvPicPr>
          <a:picLocks noChangeAspect="1" noChangeArrowheads="1"/>
        </xdr:cNvPicPr>
      </xdr:nvPicPr>
      <xdr:blipFill>
        <a:blip xmlns:r="http://schemas.openxmlformats.org/officeDocument/2006/relationships" r:embed="rId78">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4238625" y="102889050"/>
          <a:ext cx="75247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10</xdr:col>
      <xdr:colOff>323850</xdr:colOff>
      <xdr:row>540</xdr:row>
      <xdr:rowOff>9525</xdr:rowOff>
    </xdr:from>
    <xdr:to>
      <xdr:col>12</xdr:col>
      <xdr:colOff>66675</xdr:colOff>
      <xdr:row>541</xdr:row>
      <xdr:rowOff>28575</xdr:rowOff>
    </xdr:to>
    <xdr:pic>
      <xdr:nvPicPr>
        <xdr:cNvPr id="291" name="Picture 290"/>
        <xdr:cNvPicPr>
          <a:picLocks noChangeAspect="1" noChangeArrowheads="1"/>
        </xdr:cNvPicPr>
      </xdr:nvPicPr>
      <xdr:blipFill>
        <a:blip xmlns:r="http://schemas.openxmlformats.org/officeDocument/2006/relationships" r:embed="rId79">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6419850" y="103060500"/>
          <a:ext cx="96202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409575</xdr:colOff>
      <xdr:row>541</xdr:row>
      <xdr:rowOff>19050</xdr:rowOff>
    </xdr:from>
    <xdr:to>
      <xdr:col>4</xdr:col>
      <xdr:colOff>9525</xdr:colOff>
      <xdr:row>542</xdr:row>
      <xdr:rowOff>38100</xdr:rowOff>
    </xdr:to>
    <xdr:pic>
      <xdr:nvPicPr>
        <xdr:cNvPr id="292" name="Picture 291"/>
        <xdr:cNvPicPr>
          <a:picLocks noChangeAspect="1" noChangeArrowheads="1"/>
        </xdr:cNvPicPr>
      </xdr:nvPicPr>
      <xdr:blipFill>
        <a:blip xmlns:r="http://schemas.openxmlformats.org/officeDocument/2006/relationships" r:embed="rId80">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238375" y="103260525"/>
          <a:ext cx="20955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8</xdr:col>
      <xdr:colOff>457200</xdr:colOff>
      <xdr:row>541</xdr:row>
      <xdr:rowOff>38100</xdr:rowOff>
    </xdr:from>
    <xdr:to>
      <xdr:col>9</xdr:col>
      <xdr:colOff>314325</xdr:colOff>
      <xdr:row>542</xdr:row>
      <xdr:rowOff>66675</xdr:rowOff>
    </xdr:to>
    <xdr:pic>
      <xdr:nvPicPr>
        <xdr:cNvPr id="293" name="Picture 292"/>
        <xdr:cNvPicPr>
          <a:picLocks noChangeAspect="1" noChangeArrowheads="1"/>
        </xdr:cNvPicPr>
      </xdr:nvPicPr>
      <xdr:blipFill>
        <a:blip xmlns:r="http://schemas.openxmlformats.org/officeDocument/2006/relationships" r:embed="rId8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5334000" y="103279575"/>
          <a:ext cx="466725"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10</xdr:col>
      <xdr:colOff>314325</xdr:colOff>
      <xdr:row>541</xdr:row>
      <xdr:rowOff>28575</xdr:rowOff>
    </xdr:from>
    <xdr:to>
      <xdr:col>11</xdr:col>
      <xdr:colOff>333375</xdr:colOff>
      <xdr:row>542</xdr:row>
      <xdr:rowOff>47625</xdr:rowOff>
    </xdr:to>
    <xdr:pic>
      <xdr:nvPicPr>
        <xdr:cNvPr id="294" name="Picture 293"/>
        <xdr:cNvPicPr>
          <a:picLocks noChangeAspect="1" noChangeArrowheads="1"/>
        </xdr:cNvPicPr>
      </xdr:nvPicPr>
      <xdr:blipFill>
        <a:blip xmlns:r="http://schemas.openxmlformats.org/officeDocument/2006/relationships" r:embed="rId82">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6410325" y="103270050"/>
          <a:ext cx="62865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7</xdr:col>
      <xdr:colOff>466725</xdr:colOff>
      <xdr:row>542</xdr:row>
      <xdr:rowOff>28575</xdr:rowOff>
    </xdr:from>
    <xdr:to>
      <xdr:col>9</xdr:col>
      <xdr:colOff>285750</xdr:colOff>
      <xdr:row>543</xdr:row>
      <xdr:rowOff>57150</xdr:rowOff>
    </xdr:to>
    <xdr:pic>
      <xdr:nvPicPr>
        <xdr:cNvPr id="295" name="Picture 294"/>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4733925" y="103460550"/>
          <a:ext cx="1038225"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5</xdr:col>
      <xdr:colOff>247650</xdr:colOff>
      <xdr:row>542</xdr:row>
      <xdr:rowOff>28575</xdr:rowOff>
    </xdr:from>
    <xdr:to>
      <xdr:col>6</xdr:col>
      <xdr:colOff>581025</xdr:colOff>
      <xdr:row>543</xdr:row>
      <xdr:rowOff>47625</xdr:rowOff>
    </xdr:to>
    <xdr:pic>
      <xdr:nvPicPr>
        <xdr:cNvPr id="296" name="Picture 295"/>
        <xdr:cNvPicPr>
          <a:picLocks noChangeAspect="1" noChangeArrowheads="1"/>
        </xdr:cNvPicPr>
      </xdr:nvPicPr>
      <xdr:blipFill>
        <a:blip xmlns:r="http://schemas.openxmlformats.org/officeDocument/2006/relationships" r:embed="rId57">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3295650" y="103460550"/>
          <a:ext cx="94297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57150</xdr:colOff>
      <xdr:row>551</xdr:row>
      <xdr:rowOff>38100</xdr:rowOff>
    </xdr:from>
    <xdr:to>
      <xdr:col>11</xdr:col>
      <xdr:colOff>95250</xdr:colOff>
      <xdr:row>552</xdr:row>
      <xdr:rowOff>47625</xdr:rowOff>
    </xdr:to>
    <xdr:pic>
      <xdr:nvPicPr>
        <xdr:cNvPr id="297" name="Picture 296"/>
        <xdr:cNvPicPr>
          <a:picLocks noChangeAspect="1" noChangeArrowheads="1"/>
        </xdr:cNvPicPr>
      </xdr:nvPicPr>
      <xdr:blipFill>
        <a:blip xmlns:r="http://schemas.openxmlformats.org/officeDocument/2006/relationships" r:embed="rId83">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5543550" y="104813100"/>
          <a:ext cx="125730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12</xdr:col>
      <xdr:colOff>0</xdr:colOff>
      <xdr:row>551</xdr:row>
      <xdr:rowOff>28575</xdr:rowOff>
    </xdr:from>
    <xdr:to>
      <xdr:col>14</xdr:col>
      <xdr:colOff>85725</xdr:colOff>
      <xdr:row>552</xdr:row>
      <xdr:rowOff>38100</xdr:rowOff>
    </xdr:to>
    <xdr:pic>
      <xdr:nvPicPr>
        <xdr:cNvPr id="298" name="Picture 297"/>
        <xdr:cNvPicPr>
          <a:picLocks noChangeAspect="1" noChangeArrowheads="1"/>
        </xdr:cNvPicPr>
      </xdr:nvPicPr>
      <xdr:blipFill>
        <a:blip xmlns:r="http://schemas.openxmlformats.org/officeDocument/2006/relationships" r:embed="rId84">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7315200" y="104803575"/>
          <a:ext cx="130492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542925</xdr:colOff>
      <xdr:row>552</xdr:row>
      <xdr:rowOff>38100</xdr:rowOff>
    </xdr:from>
    <xdr:to>
      <xdr:col>7</xdr:col>
      <xdr:colOff>561975</xdr:colOff>
      <xdr:row>553</xdr:row>
      <xdr:rowOff>47625</xdr:rowOff>
    </xdr:to>
    <xdr:pic>
      <xdr:nvPicPr>
        <xdr:cNvPr id="299" name="Picture 298"/>
        <xdr:cNvPicPr>
          <a:picLocks noChangeAspect="1" noChangeArrowheads="1"/>
        </xdr:cNvPicPr>
      </xdr:nvPicPr>
      <xdr:blipFill>
        <a:blip xmlns:r="http://schemas.openxmlformats.org/officeDocument/2006/relationships" r:embed="rId85">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981325" y="105013125"/>
          <a:ext cx="184785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11</xdr:col>
      <xdr:colOff>276225</xdr:colOff>
      <xdr:row>552</xdr:row>
      <xdr:rowOff>28575</xdr:rowOff>
    </xdr:from>
    <xdr:to>
      <xdr:col>12</xdr:col>
      <xdr:colOff>304800</xdr:colOff>
      <xdr:row>553</xdr:row>
      <xdr:rowOff>38100</xdr:rowOff>
    </xdr:to>
    <xdr:pic>
      <xdr:nvPicPr>
        <xdr:cNvPr id="300" name="Picture 299"/>
        <xdr:cNvPicPr>
          <a:picLocks noChangeAspect="1" noChangeArrowheads="1"/>
        </xdr:cNvPicPr>
      </xdr:nvPicPr>
      <xdr:blipFill>
        <a:blip xmlns:r="http://schemas.openxmlformats.org/officeDocument/2006/relationships" r:embed="rId86">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6981825" y="105003600"/>
          <a:ext cx="63817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13</xdr:col>
      <xdr:colOff>552450</xdr:colOff>
      <xdr:row>552</xdr:row>
      <xdr:rowOff>28575</xdr:rowOff>
    </xdr:from>
    <xdr:to>
      <xdr:col>14</xdr:col>
      <xdr:colOff>581025</xdr:colOff>
      <xdr:row>553</xdr:row>
      <xdr:rowOff>38100</xdr:rowOff>
    </xdr:to>
    <xdr:pic>
      <xdr:nvPicPr>
        <xdr:cNvPr id="301" name="Picture 300"/>
        <xdr:cNvPicPr>
          <a:picLocks noChangeAspect="1" noChangeArrowheads="1"/>
        </xdr:cNvPicPr>
      </xdr:nvPicPr>
      <xdr:blipFill>
        <a:blip xmlns:r="http://schemas.openxmlformats.org/officeDocument/2006/relationships" r:embed="rId52">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8477250" y="105003600"/>
          <a:ext cx="63817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0</xdr:colOff>
      <xdr:row>555</xdr:row>
      <xdr:rowOff>171450</xdr:rowOff>
    </xdr:from>
    <xdr:to>
      <xdr:col>11</xdr:col>
      <xdr:colOff>409575</xdr:colOff>
      <xdr:row>558</xdr:row>
      <xdr:rowOff>28575</xdr:rowOff>
    </xdr:to>
    <xdr:pic>
      <xdr:nvPicPr>
        <xdr:cNvPr id="302" name="Picture 301"/>
        <xdr:cNvPicPr>
          <a:picLocks noChangeAspect="1" noChangeArrowheads="1"/>
        </xdr:cNvPicPr>
      </xdr:nvPicPr>
      <xdr:blipFill>
        <a:blip xmlns:r="http://schemas.openxmlformats.org/officeDocument/2006/relationships" r:embed="rId87">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438400" y="106108500"/>
          <a:ext cx="4676775" cy="4286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0</xdr:colOff>
      <xdr:row>559</xdr:row>
      <xdr:rowOff>85725</xdr:rowOff>
    </xdr:from>
    <xdr:to>
      <xdr:col>9</xdr:col>
      <xdr:colOff>209550</xdr:colOff>
      <xdr:row>561</xdr:row>
      <xdr:rowOff>123825</xdr:rowOff>
    </xdr:to>
    <xdr:pic>
      <xdr:nvPicPr>
        <xdr:cNvPr id="303" name="Picture 302"/>
        <xdr:cNvPicPr>
          <a:picLocks noChangeAspect="1" noChangeArrowheads="1"/>
        </xdr:cNvPicPr>
      </xdr:nvPicPr>
      <xdr:blipFill>
        <a:blip xmlns:r="http://schemas.openxmlformats.org/officeDocument/2006/relationships" r:embed="rId88">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438400" y="106784775"/>
          <a:ext cx="3257550" cy="4191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5</xdr:col>
      <xdr:colOff>466725</xdr:colOff>
      <xdr:row>564</xdr:row>
      <xdr:rowOff>38100</xdr:rowOff>
    </xdr:from>
    <xdr:to>
      <xdr:col>7</xdr:col>
      <xdr:colOff>352425</xdr:colOff>
      <xdr:row>565</xdr:row>
      <xdr:rowOff>47625</xdr:rowOff>
    </xdr:to>
    <xdr:pic>
      <xdr:nvPicPr>
        <xdr:cNvPr id="304" name="Picture 303"/>
        <xdr:cNvPicPr>
          <a:picLocks noChangeAspect="1" noChangeArrowheads="1"/>
        </xdr:cNvPicPr>
      </xdr:nvPicPr>
      <xdr:blipFill>
        <a:blip xmlns:r="http://schemas.openxmlformats.org/officeDocument/2006/relationships" r:embed="rId89">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3514725" y="107689650"/>
          <a:ext cx="110490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8</xdr:col>
      <xdr:colOff>219075</xdr:colOff>
      <xdr:row>564</xdr:row>
      <xdr:rowOff>28575</xdr:rowOff>
    </xdr:from>
    <xdr:to>
      <xdr:col>10</xdr:col>
      <xdr:colOff>304800</xdr:colOff>
      <xdr:row>565</xdr:row>
      <xdr:rowOff>38100</xdr:rowOff>
    </xdr:to>
    <xdr:pic>
      <xdr:nvPicPr>
        <xdr:cNvPr id="305" name="Picture 304"/>
        <xdr:cNvPicPr>
          <a:picLocks noChangeAspect="1" noChangeArrowheads="1"/>
        </xdr:cNvPicPr>
      </xdr:nvPicPr>
      <xdr:blipFill>
        <a:blip xmlns:r="http://schemas.openxmlformats.org/officeDocument/2006/relationships" r:embed="rId90">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5095875" y="107680125"/>
          <a:ext cx="130492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57150</xdr:colOff>
      <xdr:row>567</xdr:row>
      <xdr:rowOff>9525</xdr:rowOff>
    </xdr:from>
    <xdr:to>
      <xdr:col>9</xdr:col>
      <xdr:colOff>314325</xdr:colOff>
      <xdr:row>569</xdr:row>
      <xdr:rowOff>38100</xdr:rowOff>
    </xdr:to>
    <xdr:pic>
      <xdr:nvPicPr>
        <xdr:cNvPr id="306" name="Picture 305"/>
        <xdr:cNvPicPr>
          <a:picLocks noChangeAspect="1" noChangeArrowheads="1"/>
        </xdr:cNvPicPr>
      </xdr:nvPicPr>
      <xdr:blipFill>
        <a:blip xmlns:r="http://schemas.openxmlformats.org/officeDocument/2006/relationships" r:embed="rId9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495550" y="108242100"/>
          <a:ext cx="3305175" cy="4095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133350</xdr:colOff>
      <xdr:row>573</xdr:row>
      <xdr:rowOff>142875</xdr:rowOff>
    </xdr:from>
    <xdr:to>
      <xdr:col>6</xdr:col>
      <xdr:colOff>333375</xdr:colOff>
      <xdr:row>575</xdr:row>
      <xdr:rowOff>171450</xdr:rowOff>
    </xdr:to>
    <xdr:pic>
      <xdr:nvPicPr>
        <xdr:cNvPr id="307" name="Picture 306"/>
        <xdr:cNvPicPr>
          <a:picLocks noChangeAspect="1" noChangeArrowheads="1"/>
        </xdr:cNvPicPr>
      </xdr:nvPicPr>
      <xdr:blipFill>
        <a:blip xmlns:r="http://schemas.openxmlformats.org/officeDocument/2006/relationships" r:embed="rId92">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571750" y="109527975"/>
          <a:ext cx="1419225" cy="4095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95250</xdr:colOff>
      <xdr:row>577</xdr:row>
      <xdr:rowOff>0</xdr:rowOff>
    </xdr:from>
    <xdr:to>
      <xdr:col>7</xdr:col>
      <xdr:colOff>552450</xdr:colOff>
      <xdr:row>579</xdr:row>
      <xdr:rowOff>19050</xdr:rowOff>
    </xdr:to>
    <xdr:pic>
      <xdr:nvPicPr>
        <xdr:cNvPr id="308" name="Picture 307"/>
        <xdr:cNvPicPr>
          <a:picLocks noChangeAspect="1" noChangeArrowheads="1"/>
        </xdr:cNvPicPr>
      </xdr:nvPicPr>
      <xdr:blipFill>
        <a:blip xmlns:r="http://schemas.openxmlformats.org/officeDocument/2006/relationships" r:embed="rId93">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533650" y="110147100"/>
          <a:ext cx="2286000" cy="4000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285750</xdr:colOff>
      <xdr:row>581</xdr:row>
      <xdr:rowOff>38100</xdr:rowOff>
    </xdr:from>
    <xdr:to>
      <xdr:col>5</xdr:col>
      <xdr:colOff>47625</xdr:colOff>
      <xdr:row>582</xdr:row>
      <xdr:rowOff>38100</xdr:rowOff>
    </xdr:to>
    <xdr:pic>
      <xdr:nvPicPr>
        <xdr:cNvPr id="309" name="Picture 308"/>
        <xdr:cNvPicPr>
          <a:picLocks noChangeAspect="1" noChangeArrowheads="1"/>
        </xdr:cNvPicPr>
      </xdr:nvPicPr>
      <xdr:blipFill>
        <a:blip xmlns:r="http://schemas.openxmlformats.org/officeDocument/2006/relationships" r:embed="rId94">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14550" y="110947200"/>
          <a:ext cx="981075" cy="2000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600075</xdr:colOff>
      <xdr:row>582</xdr:row>
      <xdr:rowOff>38100</xdr:rowOff>
    </xdr:from>
    <xdr:to>
      <xdr:col>5</xdr:col>
      <xdr:colOff>28575</xdr:colOff>
      <xdr:row>583</xdr:row>
      <xdr:rowOff>57150</xdr:rowOff>
    </xdr:to>
    <xdr:pic>
      <xdr:nvPicPr>
        <xdr:cNvPr id="310" name="Picture 309"/>
        <xdr:cNvPicPr>
          <a:picLocks noChangeAspect="1" noChangeArrowheads="1"/>
        </xdr:cNvPicPr>
      </xdr:nvPicPr>
      <xdr:blipFill>
        <a:blip xmlns:r="http://schemas.openxmlformats.org/officeDocument/2006/relationships" r:embed="rId95">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209675" y="111147225"/>
          <a:ext cx="1866900"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19050</xdr:colOff>
      <xdr:row>589</xdr:row>
      <xdr:rowOff>38100</xdr:rowOff>
    </xdr:from>
    <xdr:to>
      <xdr:col>14</xdr:col>
      <xdr:colOff>85725</xdr:colOff>
      <xdr:row>628</xdr:row>
      <xdr:rowOff>142875</xdr:rowOff>
    </xdr:to>
    <xdr:pic>
      <xdr:nvPicPr>
        <xdr:cNvPr id="311" name="Picture 310"/>
        <xdr:cNvPicPr/>
      </xdr:nvPicPr>
      <xdr:blipFill>
        <a:blip xmlns:r="http://schemas.openxmlformats.org/officeDocument/2006/relationships" r:embed="rId96"/>
        <a:srcRect l="4327" t="1458" r="2244" b="2430"/>
        <a:stretch>
          <a:fillRect/>
        </a:stretch>
      </xdr:blipFill>
      <xdr:spPr bwMode="auto">
        <a:xfrm>
          <a:off x="3067050" y="112499775"/>
          <a:ext cx="5553075" cy="7534275"/>
        </a:xfrm>
        <a:prstGeom prst="rect">
          <a:avLst/>
        </a:prstGeom>
        <a:noFill/>
        <a:ln w="9525">
          <a:noFill/>
          <a:miter lim="800000"/>
          <a:headEnd/>
          <a:tailEnd/>
        </a:ln>
      </xdr:spPr>
    </xdr:pic>
    <xdr:clientData/>
  </xdr:twoCellAnchor>
  <xdr:twoCellAnchor editAs="oneCell">
    <xdr:from>
      <xdr:col>4</xdr:col>
      <xdr:colOff>428625</xdr:colOff>
      <xdr:row>632</xdr:row>
      <xdr:rowOff>114300</xdr:rowOff>
    </xdr:from>
    <xdr:to>
      <xdr:col>14</xdr:col>
      <xdr:colOff>276225</xdr:colOff>
      <xdr:row>673</xdr:row>
      <xdr:rowOff>156845</xdr:rowOff>
    </xdr:to>
    <xdr:pic>
      <xdr:nvPicPr>
        <xdr:cNvPr id="312" name="Picture 311"/>
        <xdr:cNvPicPr/>
      </xdr:nvPicPr>
      <xdr:blipFill>
        <a:blip xmlns:r="http://schemas.openxmlformats.org/officeDocument/2006/relationships" r:embed="rId97"/>
        <a:srcRect/>
        <a:stretch>
          <a:fillRect/>
        </a:stretch>
      </xdr:blipFill>
      <xdr:spPr bwMode="auto">
        <a:xfrm>
          <a:off x="2867025" y="120767475"/>
          <a:ext cx="5943600" cy="7853045"/>
        </a:xfrm>
        <a:prstGeom prst="rect">
          <a:avLst/>
        </a:prstGeom>
        <a:noFill/>
        <a:ln w="9525">
          <a:noFill/>
          <a:miter lim="800000"/>
          <a:headEnd/>
          <a:tailEnd/>
        </a:ln>
      </xdr:spPr>
    </xdr:pic>
    <xdr:clientData/>
  </xdr:twoCellAnchor>
  <xdr:twoCellAnchor editAs="oneCell">
    <xdr:from>
      <xdr:col>4</xdr:col>
      <xdr:colOff>314325</xdr:colOff>
      <xdr:row>678</xdr:row>
      <xdr:rowOff>152400</xdr:rowOff>
    </xdr:from>
    <xdr:to>
      <xdr:col>14</xdr:col>
      <xdr:colOff>228600</xdr:colOff>
      <xdr:row>722</xdr:row>
      <xdr:rowOff>104775</xdr:rowOff>
    </xdr:to>
    <xdr:pic>
      <xdr:nvPicPr>
        <xdr:cNvPr id="313" name="Picture 312"/>
        <xdr:cNvPicPr/>
      </xdr:nvPicPr>
      <xdr:blipFill>
        <a:blip xmlns:r="http://schemas.openxmlformats.org/officeDocument/2006/relationships" r:embed="rId98"/>
        <a:srcRect l="7212" t="3740"/>
        <a:stretch>
          <a:fillRect/>
        </a:stretch>
      </xdr:blipFill>
      <xdr:spPr bwMode="auto">
        <a:xfrm>
          <a:off x="2752725" y="129568575"/>
          <a:ext cx="6010275" cy="83343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16</xdr:row>
      <xdr:rowOff>76201</xdr:rowOff>
    </xdr:from>
    <xdr:to>
      <xdr:col>6</xdr:col>
      <xdr:colOff>533400</xdr:colOff>
      <xdr:row>18</xdr:row>
      <xdr:rowOff>137681</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3657600" y="3609976"/>
          <a:ext cx="533400" cy="4424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sheetPr>
    <tabColor rgb="FF7030A0"/>
  </sheetPr>
  <dimension ref="A1:AA184"/>
  <sheetViews>
    <sheetView tabSelected="1" workbookViewId="0">
      <pane ySplit="1" topLeftCell="A2" activePane="bottomLeft" state="frozen"/>
      <selection pane="bottomLeft" activeCell="D24" sqref="D24"/>
    </sheetView>
  </sheetViews>
  <sheetFormatPr defaultRowHeight="15"/>
  <cols>
    <col min="1" max="16" width="9.140625" style="5"/>
    <col min="17" max="17" width="17.28515625" style="5" customWidth="1"/>
    <col min="18" max="16384" width="9.140625" style="5"/>
  </cols>
  <sheetData>
    <row r="1" spans="1:26" ht="15.75" thickBot="1">
      <c r="A1" s="1"/>
      <c r="B1" s="2" t="s">
        <v>288</v>
      </c>
      <c r="C1" s="3"/>
      <c r="D1" s="3"/>
      <c r="E1" s="3"/>
      <c r="F1" s="3"/>
      <c r="G1" s="4"/>
      <c r="H1" s="3"/>
      <c r="I1" s="3"/>
      <c r="J1" s="3"/>
      <c r="K1" s="3"/>
      <c r="L1" s="3"/>
      <c r="M1" s="3"/>
      <c r="N1" s="3"/>
      <c r="O1" s="3"/>
      <c r="P1" s="3"/>
      <c r="Q1" s="3"/>
      <c r="R1" s="3"/>
      <c r="S1" s="3"/>
      <c r="T1" s="3"/>
      <c r="U1" s="3"/>
      <c r="V1" s="3"/>
      <c r="W1" s="3"/>
      <c r="X1" s="3"/>
      <c r="Y1" s="3"/>
      <c r="Z1" s="11"/>
    </row>
    <row r="2" spans="1:26" ht="26.25">
      <c r="A2" s="77" t="s">
        <v>62</v>
      </c>
      <c r="B2" s="78"/>
      <c r="C2" s="78"/>
      <c r="D2" s="78"/>
      <c r="E2" s="78"/>
      <c r="F2" s="79"/>
      <c r="G2" s="8"/>
      <c r="H2" s="8"/>
      <c r="I2" s="8"/>
      <c r="J2" s="8"/>
      <c r="K2" s="8"/>
      <c r="L2" s="9" t="s">
        <v>45</v>
      </c>
      <c r="M2" s="8"/>
      <c r="N2" s="8"/>
      <c r="O2" s="8"/>
      <c r="P2" s="8"/>
      <c r="Q2" s="8"/>
      <c r="R2" s="14" t="s">
        <v>289</v>
      </c>
      <c r="S2" s="13"/>
      <c r="T2" s="13"/>
      <c r="U2" s="13"/>
      <c r="V2" s="8"/>
      <c r="W2" s="8"/>
      <c r="X2" s="8"/>
      <c r="Y2" s="8"/>
      <c r="Z2" s="11"/>
    </row>
    <row r="3" spans="1:26">
      <c r="A3" s="80"/>
      <c r="B3" s="37"/>
      <c r="C3" s="37"/>
      <c r="D3" s="37"/>
      <c r="E3" s="37"/>
      <c r="F3" s="81"/>
      <c r="G3" s="10"/>
      <c r="H3" s="10"/>
      <c r="I3" s="10"/>
      <c r="J3" s="10"/>
      <c r="K3" s="10"/>
      <c r="L3" s="10"/>
      <c r="M3" s="10"/>
      <c r="N3" s="10"/>
      <c r="O3" s="10"/>
      <c r="P3" s="10"/>
      <c r="Q3" s="10"/>
      <c r="R3" s="10"/>
      <c r="S3" s="10"/>
      <c r="T3" s="10"/>
      <c r="U3" s="10"/>
      <c r="V3" s="10"/>
      <c r="W3" s="10"/>
      <c r="X3" s="10"/>
      <c r="Y3" s="10"/>
      <c r="Z3" s="11"/>
    </row>
    <row r="4" spans="1:26" ht="15.75">
      <c r="B4" s="46" t="s">
        <v>283</v>
      </c>
      <c r="C4" s="46"/>
      <c r="D4" s="37"/>
      <c r="E4" s="67">
        <v>3000</v>
      </c>
      <c r="F4" s="66" t="s">
        <v>3</v>
      </c>
      <c r="G4" s="10"/>
      <c r="H4" s="10"/>
      <c r="I4" s="10"/>
      <c r="J4" s="10"/>
      <c r="K4" s="10"/>
      <c r="L4" s="10"/>
      <c r="M4" s="10"/>
      <c r="N4" s="10"/>
      <c r="O4" s="10"/>
      <c r="P4" s="10"/>
      <c r="Q4" s="10"/>
      <c r="R4" s="47">
        <f>D63</f>
        <v>14</v>
      </c>
      <c r="S4" s="47" t="s">
        <v>56</v>
      </c>
      <c r="T4" s="10"/>
      <c r="U4" s="10"/>
      <c r="V4" s="10"/>
      <c r="W4" s="10"/>
      <c r="X4" s="10"/>
      <c r="Y4" s="10"/>
      <c r="Z4" s="11"/>
    </row>
    <row r="5" spans="1:26">
      <c r="A5" s="80"/>
      <c r="B5" s="37"/>
      <c r="C5" s="37"/>
      <c r="D5" s="37"/>
      <c r="E5" s="48"/>
      <c r="F5" s="81"/>
      <c r="G5" s="10"/>
      <c r="H5" s="10"/>
      <c r="I5" s="10"/>
      <c r="J5" s="10"/>
      <c r="K5" s="10"/>
      <c r="L5" s="47">
        <f>E8</f>
        <v>10</v>
      </c>
      <c r="M5" s="47" t="s">
        <v>56</v>
      </c>
      <c r="N5" s="10"/>
      <c r="O5" s="10"/>
      <c r="P5" s="10"/>
      <c r="Q5" s="10"/>
      <c r="R5" s="7">
        <f>K57</f>
        <v>10</v>
      </c>
      <c r="S5" s="7" t="s">
        <v>59</v>
      </c>
      <c r="T5" s="10"/>
      <c r="U5" s="10"/>
      <c r="V5" s="10"/>
      <c r="W5" s="10"/>
      <c r="X5" s="10"/>
      <c r="Y5" s="10"/>
      <c r="Z5" s="11"/>
    </row>
    <row r="6" spans="1:26" ht="15.75">
      <c r="A6" s="80"/>
      <c r="B6" s="46" t="s">
        <v>284</v>
      </c>
      <c r="C6" s="46"/>
      <c r="D6" s="37"/>
      <c r="E6" s="67">
        <v>60000</v>
      </c>
      <c r="F6" s="66" t="s">
        <v>3</v>
      </c>
      <c r="G6" s="10"/>
      <c r="H6" s="10"/>
      <c r="I6" s="10"/>
      <c r="J6" s="10"/>
      <c r="K6" s="10"/>
      <c r="L6" s="7">
        <f>E8</f>
        <v>10</v>
      </c>
      <c r="M6" s="7" t="s">
        <v>57</v>
      </c>
      <c r="N6" s="10"/>
      <c r="O6" s="10"/>
      <c r="P6" s="10"/>
      <c r="Q6" s="10"/>
      <c r="R6" s="10"/>
      <c r="T6" s="10"/>
      <c r="U6" s="10"/>
      <c r="V6" s="10"/>
      <c r="W6" s="10"/>
      <c r="X6" s="10"/>
      <c r="Y6" s="10"/>
      <c r="Z6" s="11"/>
    </row>
    <row r="7" spans="1:26">
      <c r="A7" s="80"/>
      <c r="B7" s="37"/>
      <c r="C7" s="37"/>
      <c r="D7" s="37"/>
      <c r="E7" s="48"/>
      <c r="F7" s="81"/>
      <c r="G7" s="10"/>
      <c r="H7" s="10"/>
      <c r="I7" s="10"/>
      <c r="J7" s="10"/>
      <c r="K7" s="10"/>
      <c r="L7" s="10"/>
      <c r="M7" s="10"/>
      <c r="N7" s="10"/>
      <c r="O7" s="10"/>
      <c r="P7" s="10"/>
      <c r="Q7" s="10"/>
      <c r="R7" s="10"/>
      <c r="S7" s="10"/>
      <c r="T7" s="10"/>
      <c r="U7" s="10"/>
      <c r="V7" s="10"/>
      <c r="W7" s="10"/>
      <c r="X7" s="10"/>
      <c r="Y7" s="10"/>
      <c r="Z7" s="11"/>
    </row>
    <row r="8" spans="1:26" ht="15.75">
      <c r="A8" s="80"/>
      <c r="B8" s="46" t="s">
        <v>18</v>
      </c>
      <c r="C8" s="46"/>
      <c r="D8" s="37"/>
      <c r="E8" s="67">
        <v>10</v>
      </c>
      <c r="F8" s="66" t="s">
        <v>13</v>
      </c>
      <c r="G8" s="10"/>
      <c r="H8" s="10"/>
      <c r="I8" s="10"/>
      <c r="J8" s="10"/>
      <c r="K8" s="10"/>
      <c r="L8" s="10"/>
      <c r="M8" s="10"/>
      <c r="N8" s="10"/>
      <c r="O8" s="10"/>
      <c r="P8" s="10"/>
      <c r="Q8" s="10"/>
      <c r="R8" s="47">
        <f>F63</f>
        <v>14</v>
      </c>
      <c r="S8" s="47" t="s">
        <v>58</v>
      </c>
      <c r="U8" s="10"/>
      <c r="V8" s="10"/>
      <c r="W8" s="10"/>
      <c r="X8" s="10"/>
      <c r="Y8" s="10"/>
      <c r="Z8" s="11"/>
    </row>
    <row r="9" spans="1:26">
      <c r="A9" s="80"/>
      <c r="B9" s="37"/>
      <c r="C9" s="37"/>
      <c r="D9" s="37"/>
      <c r="E9" s="48"/>
      <c r="F9" s="81"/>
      <c r="G9" s="49">
        <f>E20</f>
        <v>2.5</v>
      </c>
      <c r="H9" s="10" t="s">
        <v>13</v>
      </c>
      <c r="I9" s="10"/>
      <c r="J9" s="10"/>
      <c r="K9" s="10"/>
      <c r="L9" s="10"/>
      <c r="M9" s="10"/>
      <c r="N9" s="10"/>
      <c r="O9" s="10"/>
      <c r="P9" s="10"/>
      <c r="Q9" s="10"/>
      <c r="R9" s="7">
        <f>K57</f>
        <v>10</v>
      </c>
      <c r="S9" s="7" t="s">
        <v>59</v>
      </c>
      <c r="T9" s="10"/>
      <c r="U9" s="10"/>
      <c r="V9" s="10"/>
      <c r="W9" s="10"/>
      <c r="X9" s="10"/>
      <c r="Y9" s="10"/>
      <c r="Z9" s="11"/>
    </row>
    <row r="10" spans="1:26" ht="15.75">
      <c r="A10" s="80"/>
      <c r="B10" s="37"/>
      <c r="C10" s="46" t="s">
        <v>16</v>
      </c>
      <c r="D10" s="37"/>
      <c r="E10" s="67">
        <v>3</v>
      </c>
      <c r="F10" s="82" t="s">
        <v>17</v>
      </c>
      <c r="G10" s="10"/>
      <c r="H10" s="10"/>
      <c r="I10" s="10"/>
      <c r="J10" s="10"/>
      <c r="K10" s="10"/>
      <c r="L10" s="47">
        <f>D90</f>
        <v>18</v>
      </c>
      <c r="M10" s="47" t="s">
        <v>58</v>
      </c>
      <c r="N10" s="10"/>
      <c r="O10" s="10"/>
      <c r="P10" s="10"/>
      <c r="Q10" s="10"/>
      <c r="R10" s="10"/>
      <c r="S10" s="10"/>
      <c r="T10" s="10"/>
      <c r="U10" s="10"/>
      <c r="V10" s="10"/>
      <c r="W10" s="10"/>
      <c r="X10" s="10"/>
      <c r="Y10" s="10"/>
      <c r="Z10" s="11"/>
    </row>
    <row r="11" spans="1:26">
      <c r="A11" s="80"/>
      <c r="B11" s="37"/>
      <c r="C11" s="37"/>
      <c r="D11" s="37"/>
      <c r="E11" s="37"/>
      <c r="F11" s="81"/>
      <c r="G11" s="10"/>
      <c r="H11" s="10"/>
      <c r="I11" s="10"/>
      <c r="J11" s="10"/>
      <c r="K11" s="10"/>
      <c r="L11" s="7">
        <f>L68</f>
        <v>10</v>
      </c>
      <c r="M11" s="7" t="s">
        <v>59</v>
      </c>
      <c r="N11" s="10"/>
      <c r="O11" s="10"/>
      <c r="P11" s="10"/>
      <c r="Q11" s="10"/>
      <c r="R11" s="10"/>
      <c r="S11" s="10"/>
      <c r="T11" s="10"/>
      <c r="U11" s="10"/>
      <c r="V11" s="10"/>
      <c r="W11" s="10"/>
      <c r="X11" s="10"/>
      <c r="Y11" s="10"/>
      <c r="Z11" s="11"/>
    </row>
    <row r="12" spans="1:26" ht="15.75">
      <c r="A12" s="80"/>
      <c r="B12" s="37"/>
      <c r="C12" s="46" t="s">
        <v>69</v>
      </c>
      <c r="D12" s="37"/>
      <c r="E12" s="67">
        <v>200</v>
      </c>
      <c r="F12" s="66" t="s">
        <v>7</v>
      </c>
      <c r="G12" s="10"/>
      <c r="H12" s="10"/>
      <c r="I12" s="10"/>
      <c r="J12" s="10"/>
      <c r="K12" s="10"/>
      <c r="L12" s="10"/>
      <c r="M12" s="10"/>
      <c r="N12" s="10"/>
      <c r="O12" s="10"/>
      <c r="P12" s="10"/>
      <c r="Q12" s="10"/>
      <c r="R12" s="10"/>
      <c r="S12" s="10"/>
      <c r="T12" s="10"/>
      <c r="U12" s="10"/>
      <c r="V12" s="10"/>
      <c r="W12" s="10"/>
      <c r="X12" s="10"/>
      <c r="Y12" s="10"/>
      <c r="Z12" s="11"/>
    </row>
    <row r="13" spans="1:26">
      <c r="A13" s="80"/>
      <c r="B13" s="37"/>
      <c r="C13" s="37"/>
      <c r="D13" s="37"/>
      <c r="E13" s="37"/>
      <c r="F13" s="81"/>
      <c r="G13" s="10"/>
      <c r="H13" s="10"/>
      <c r="I13" s="10"/>
      <c r="J13" s="10"/>
      <c r="K13" s="10"/>
      <c r="L13" s="10"/>
      <c r="M13" s="10"/>
      <c r="N13" s="10">
        <f>E20</f>
        <v>2.5</v>
      </c>
      <c r="O13" s="5" t="s">
        <v>13</v>
      </c>
      <c r="P13" s="10"/>
      <c r="Q13" s="10"/>
      <c r="R13" s="10"/>
      <c r="S13" s="10"/>
      <c r="T13" s="10"/>
      <c r="U13" s="10"/>
      <c r="V13" s="10"/>
      <c r="W13" s="10"/>
      <c r="X13" s="10"/>
      <c r="Y13" s="10"/>
      <c r="Z13" s="11"/>
    </row>
    <row r="14" spans="1:26" ht="18" customHeight="1">
      <c r="A14" s="80"/>
      <c r="B14" s="37"/>
      <c r="C14" s="46" t="s">
        <v>19</v>
      </c>
      <c r="D14" s="46"/>
      <c r="E14" s="67">
        <v>0.65</v>
      </c>
      <c r="F14" s="66"/>
      <c r="G14" s="10"/>
      <c r="H14" s="10"/>
      <c r="I14" s="10"/>
      <c r="J14" s="10"/>
      <c r="K14" s="10"/>
      <c r="M14" s="10"/>
      <c r="N14" s="10"/>
      <c r="O14" s="10"/>
      <c r="P14" s="10"/>
      <c r="Q14" s="10"/>
      <c r="R14" s="10"/>
      <c r="S14" s="10"/>
      <c r="T14" s="10"/>
      <c r="U14" s="10"/>
      <c r="W14" s="10"/>
      <c r="X14" s="10"/>
      <c r="Y14" s="10"/>
      <c r="Z14" s="11"/>
    </row>
    <row r="15" spans="1:26" ht="18.75">
      <c r="A15" s="80"/>
      <c r="B15" s="37"/>
      <c r="C15" s="37"/>
      <c r="D15" s="37"/>
      <c r="E15" s="37"/>
      <c r="F15" s="81"/>
      <c r="G15" s="10"/>
      <c r="H15" s="50" t="s">
        <v>252</v>
      </c>
      <c r="I15" s="51"/>
      <c r="J15" s="51"/>
      <c r="K15" s="51"/>
      <c r="L15" s="10"/>
      <c r="N15" s="10"/>
      <c r="O15" s="51" t="s">
        <v>254</v>
      </c>
      <c r="P15" s="50" t="s">
        <v>255</v>
      </c>
      <c r="Q15" s="51"/>
      <c r="R15" s="51"/>
      <c r="S15" s="51"/>
      <c r="T15" s="10"/>
      <c r="U15" s="10"/>
      <c r="V15" s="10"/>
      <c r="W15" s="10"/>
      <c r="X15" s="10"/>
      <c r="Y15" s="10"/>
      <c r="Z15" s="11"/>
    </row>
    <row r="16" spans="1:26" ht="17.25">
      <c r="A16" s="80"/>
      <c r="B16" s="37"/>
      <c r="C16" s="46" t="s">
        <v>20</v>
      </c>
      <c r="D16" s="46"/>
      <c r="E16" s="67">
        <v>0.7</v>
      </c>
      <c r="F16" s="66"/>
      <c r="G16" s="70">
        <v>8</v>
      </c>
      <c r="H16" s="52" t="s">
        <v>47</v>
      </c>
      <c r="I16" s="71">
        <v>5</v>
      </c>
      <c r="J16" s="52" t="s">
        <v>48</v>
      </c>
      <c r="K16" s="53">
        <f>IF(I16=3,0.11,IF(I16=4,0.2,IF(I16=5,0.31,IF(I16=6,0.44,IF(I16=7,0.6,IF(I16=8,0.79,IF(I16=9,1,IF(I16=10,1.27,IF(I16=11,1.56,IF(I16=14,2.25,IF(I16=18,4)))))))))))</f>
        <v>0.31</v>
      </c>
      <c r="L16" s="53">
        <f>G16*K16</f>
        <v>2.48</v>
      </c>
      <c r="M16" s="52" t="s">
        <v>14</v>
      </c>
      <c r="N16" s="72">
        <v>8</v>
      </c>
      <c r="O16" s="54" t="s">
        <v>47</v>
      </c>
      <c r="P16" s="73">
        <v>5</v>
      </c>
      <c r="Q16" s="54" t="s">
        <v>48</v>
      </c>
      <c r="R16" s="55">
        <f>IF(P16=3,0.11,IF(P16=4,0.2,IF(P16=5,0.31,IF(P16=6,0.44,IF(P16=7,0.6,IF(P16=8,0.79,IF(P16=9,1,IF(P16=10,1.27,IF(P16=11,1.56,IF(P16=14,2.25,IF(P16=18,4)))))))))))</f>
        <v>0.31</v>
      </c>
      <c r="S16" s="55">
        <f>N16*R16</f>
        <v>2.48</v>
      </c>
      <c r="T16" s="54" t="s">
        <v>14</v>
      </c>
      <c r="U16" s="10"/>
      <c r="V16" s="10"/>
      <c r="W16" s="10"/>
      <c r="X16" s="10"/>
      <c r="Y16" s="10"/>
      <c r="Z16" s="11"/>
    </row>
    <row r="17" spans="1:27" ht="17.25">
      <c r="A17" s="80"/>
      <c r="B17" s="37"/>
      <c r="C17" s="37"/>
      <c r="D17" s="37"/>
      <c r="E17" s="37"/>
      <c r="F17" s="81"/>
      <c r="G17" s="70">
        <v>0</v>
      </c>
      <c r="H17" s="52" t="s">
        <v>47</v>
      </c>
      <c r="I17" s="71">
        <v>3</v>
      </c>
      <c r="J17" s="52" t="s">
        <v>48</v>
      </c>
      <c r="K17" s="53">
        <f>IF(I17=3,0.11,IF(I17=4,0.2,IF(I17=5,0.31,IF(I17=6,0.44,IF(I17=7,0.6,IF(I17=8,0.79,IF(I17=9,1,IF(I17=10,1.27,IF(I17=11,1.56,IF(I17=14,2.25,IF(I17=18,4)))))))))))</f>
        <v>0.11</v>
      </c>
      <c r="L17" s="53">
        <f>G17*K17</f>
        <v>0</v>
      </c>
      <c r="M17" s="52" t="s">
        <v>14</v>
      </c>
      <c r="N17" s="72">
        <v>0</v>
      </c>
      <c r="O17" s="54" t="s">
        <v>47</v>
      </c>
      <c r="P17" s="73">
        <v>3</v>
      </c>
      <c r="Q17" s="54" t="s">
        <v>48</v>
      </c>
      <c r="R17" s="55">
        <f>IF(P17=3,0.11,IF(P17=4,0.2,IF(P17=5,0.31,IF(P17=6,0.44,IF(P17=7,0.6,IF(P17=8,0.79,IF(P17=9,1,IF(P17=10,1.27,IF(P17=11,1.56,IF(P17=14,2.25,IF(P17=18,4)))))))))))</f>
        <v>0.11</v>
      </c>
      <c r="S17" s="55">
        <f>N17*R17</f>
        <v>0</v>
      </c>
      <c r="T17" s="54" t="s">
        <v>14</v>
      </c>
      <c r="U17" s="10"/>
      <c r="V17" s="10"/>
      <c r="W17" s="10"/>
      <c r="X17" s="10"/>
      <c r="Y17" s="10"/>
      <c r="Z17" s="11"/>
    </row>
    <row r="18" spans="1:27" ht="18.75">
      <c r="A18" s="80"/>
      <c r="B18" s="37"/>
      <c r="C18" s="56" t="s">
        <v>22</v>
      </c>
      <c r="D18" s="37"/>
      <c r="E18" s="67">
        <v>2.5000000000000001E-2</v>
      </c>
      <c r="F18" s="66"/>
      <c r="G18" s="10"/>
      <c r="H18" s="10"/>
      <c r="I18" s="10"/>
      <c r="J18" s="57" t="s">
        <v>49</v>
      </c>
      <c r="K18" s="57"/>
      <c r="L18" s="75">
        <f>SUM(L16:L17)</f>
        <v>2.48</v>
      </c>
      <c r="M18" s="57" t="s">
        <v>14</v>
      </c>
      <c r="N18" s="10"/>
      <c r="O18" s="10"/>
      <c r="P18" s="10"/>
      <c r="Q18" s="57" t="s">
        <v>49</v>
      </c>
      <c r="R18" s="57"/>
      <c r="S18" s="57">
        <f>SUM(S16:S17)</f>
        <v>2.48</v>
      </c>
      <c r="T18" s="57" t="s">
        <v>14</v>
      </c>
      <c r="U18" s="10"/>
      <c r="V18" s="10"/>
      <c r="W18" s="10"/>
      <c r="X18" s="10"/>
      <c r="Y18" s="10"/>
      <c r="Z18" s="11"/>
    </row>
    <row r="19" spans="1:27" ht="17.25">
      <c r="A19" s="80"/>
      <c r="B19" s="37"/>
      <c r="C19" s="37"/>
      <c r="D19" s="37"/>
      <c r="E19" s="37"/>
      <c r="F19" s="81"/>
      <c r="G19" s="10" t="s">
        <v>70</v>
      </c>
      <c r="H19" s="10"/>
      <c r="I19" s="10"/>
      <c r="J19" s="10">
        <f>C94</f>
        <v>4.32</v>
      </c>
      <c r="K19" s="37" t="s">
        <v>278</v>
      </c>
      <c r="L19" s="10"/>
      <c r="M19" s="37"/>
      <c r="N19" s="10" t="s">
        <v>72</v>
      </c>
      <c r="O19" s="10"/>
      <c r="P19" s="10"/>
      <c r="Q19" s="10">
        <f>ROUNDUP(D70,2)</f>
        <v>3.73</v>
      </c>
      <c r="R19" s="37" t="s">
        <v>278</v>
      </c>
      <c r="S19" s="10"/>
      <c r="T19" s="10"/>
      <c r="U19" s="10"/>
      <c r="V19" s="10"/>
      <c r="W19" s="10"/>
      <c r="X19" s="10"/>
      <c r="Y19" s="10"/>
      <c r="Z19" s="11"/>
    </row>
    <row r="20" spans="1:27" ht="17.25">
      <c r="A20" s="80"/>
      <c r="B20" s="37"/>
      <c r="C20" s="37" t="s">
        <v>297</v>
      </c>
      <c r="D20" s="37"/>
      <c r="E20" s="67">
        <v>2.5</v>
      </c>
      <c r="F20" s="66" t="s">
        <v>13</v>
      </c>
      <c r="G20" s="10"/>
      <c r="H20" s="10" t="s">
        <v>71</v>
      </c>
      <c r="J20" s="10">
        <f>K74</f>
        <v>2.2599999999999998</v>
      </c>
      <c r="K20" s="37" t="s">
        <v>278</v>
      </c>
      <c r="L20" s="10"/>
      <c r="M20" s="37"/>
      <c r="N20" s="10"/>
      <c r="O20" s="10" t="s">
        <v>73</v>
      </c>
      <c r="Q20" s="10">
        <f>K61</f>
        <v>2.2599999999999998</v>
      </c>
      <c r="R20" s="37" t="s">
        <v>278</v>
      </c>
      <c r="S20" s="10"/>
      <c r="T20" s="37"/>
      <c r="U20" s="10"/>
      <c r="V20" s="10"/>
      <c r="W20" s="10"/>
      <c r="X20" s="10"/>
      <c r="Y20" s="10"/>
      <c r="Z20" s="11"/>
    </row>
    <row r="21" spans="1:27">
      <c r="A21" s="80"/>
      <c r="B21" s="37"/>
      <c r="C21" s="37"/>
      <c r="D21" s="37"/>
      <c r="E21" s="37"/>
      <c r="F21" s="81"/>
      <c r="G21" s="10"/>
      <c r="H21" s="10"/>
      <c r="I21" s="10"/>
      <c r="J21" s="10"/>
      <c r="K21" s="10"/>
      <c r="L21" s="10"/>
      <c r="M21" s="10"/>
      <c r="N21" s="10"/>
      <c r="O21" s="10"/>
      <c r="P21" s="10"/>
      <c r="Q21" s="10"/>
      <c r="R21" s="10"/>
      <c r="S21" s="10"/>
      <c r="T21" s="10"/>
      <c r="U21" s="10"/>
      <c r="V21" s="10"/>
      <c r="W21" s="10"/>
      <c r="X21" s="10"/>
      <c r="Y21" s="10"/>
      <c r="Z21" s="11"/>
    </row>
    <row r="22" spans="1:27">
      <c r="A22" s="83"/>
      <c r="B22" s="60"/>
      <c r="C22" s="60"/>
      <c r="D22" s="60" t="s">
        <v>281</v>
      </c>
      <c r="E22" s="60"/>
      <c r="F22" s="84"/>
      <c r="G22" s="12">
        <f>H105</f>
        <v>7</v>
      </c>
      <c r="H22" s="12" t="s">
        <v>58</v>
      </c>
      <c r="I22" s="10"/>
      <c r="J22" s="10"/>
      <c r="K22" s="10"/>
      <c r="L22" s="10"/>
      <c r="M22" s="10"/>
      <c r="N22" s="10"/>
      <c r="O22" s="10"/>
      <c r="P22" s="10"/>
      <c r="Q22" s="10"/>
      <c r="R22" s="10"/>
      <c r="S22" s="10"/>
      <c r="T22" s="10"/>
      <c r="U22" s="10"/>
      <c r="V22" s="10"/>
      <c r="W22" s="10"/>
      <c r="X22" s="10"/>
      <c r="Y22" s="10"/>
      <c r="Z22" s="11"/>
    </row>
    <row r="23" spans="1:27" ht="18.75">
      <c r="A23" s="80"/>
      <c r="B23" s="37"/>
      <c r="C23" s="37"/>
      <c r="D23" s="37"/>
      <c r="E23" s="37"/>
      <c r="F23" s="81"/>
      <c r="G23" s="7">
        <f>K89</f>
        <v>4.6999999999999993</v>
      </c>
      <c r="H23" s="7" t="s">
        <v>59</v>
      </c>
      <c r="I23" s="10"/>
      <c r="J23" s="10"/>
      <c r="K23" s="10"/>
      <c r="L23" s="10"/>
      <c r="M23" s="10"/>
      <c r="N23" s="10"/>
      <c r="O23" s="50" t="s">
        <v>253</v>
      </c>
      <c r="P23" s="51"/>
      <c r="Q23" s="51"/>
      <c r="R23" s="51"/>
      <c r="S23" s="10"/>
      <c r="T23" s="10"/>
      <c r="U23" s="10"/>
      <c r="V23" s="10"/>
      <c r="W23" s="10"/>
      <c r="X23" s="10"/>
      <c r="Y23" s="10"/>
      <c r="Z23" s="11"/>
    </row>
    <row r="24" spans="1:27">
      <c r="A24" s="80"/>
      <c r="B24" s="37" t="s">
        <v>26</v>
      </c>
      <c r="C24" s="46"/>
      <c r="D24" s="68">
        <v>15</v>
      </c>
      <c r="E24" s="58" t="s">
        <v>9</v>
      </c>
      <c r="F24" s="85">
        <v>20</v>
      </c>
      <c r="G24" s="10"/>
      <c r="I24" s="10"/>
      <c r="J24" s="10"/>
      <c r="K24" s="10"/>
      <c r="L24" s="10"/>
      <c r="M24" s="10"/>
      <c r="N24" s="10"/>
      <c r="P24" s="10"/>
      <c r="Q24" s="10"/>
      <c r="R24" s="10"/>
      <c r="S24" s="10"/>
      <c r="T24" s="10"/>
      <c r="U24" s="10"/>
      <c r="V24" s="10"/>
      <c r="W24" s="10"/>
      <c r="X24" s="10"/>
      <c r="Y24" s="10"/>
      <c r="Z24" s="11"/>
    </row>
    <row r="25" spans="1:27" ht="17.25">
      <c r="A25" s="80"/>
      <c r="B25" s="37"/>
      <c r="C25" s="37"/>
      <c r="D25" s="37"/>
      <c r="E25" s="37"/>
      <c r="F25" s="81"/>
      <c r="G25" s="10"/>
      <c r="H25" s="10"/>
      <c r="J25" s="10"/>
      <c r="K25" s="10"/>
      <c r="L25" s="10"/>
      <c r="M25" s="61" t="s">
        <v>46</v>
      </c>
      <c r="N25" s="74">
        <v>6</v>
      </c>
      <c r="O25" s="62" t="s">
        <v>47</v>
      </c>
      <c r="P25" s="74">
        <v>7</v>
      </c>
      <c r="Q25" s="62" t="s">
        <v>48</v>
      </c>
      <c r="R25" s="63">
        <f>IF(P25=3,0.11,IF(P25=4,0.2,IF(P25=5,0.31,IF(P25=6,0.44,IF(P25=7,0.6,IF(P25=8,0.79,IF(P25=9,1,IF(P25=10,1.27,IF(P25=11,1.56,IF(P25=14,2.25,IF(P25=18,4)))))))))))</f>
        <v>0.6</v>
      </c>
      <c r="S25" s="63">
        <f>N25*R25</f>
        <v>3.5999999999999996</v>
      </c>
      <c r="T25" s="62" t="s">
        <v>14</v>
      </c>
      <c r="U25" s="10"/>
      <c r="V25" s="10"/>
      <c r="W25" s="10"/>
      <c r="X25" s="10"/>
      <c r="Y25" s="10"/>
      <c r="Z25" s="11"/>
    </row>
    <row r="26" spans="1:27" ht="17.25">
      <c r="A26" s="65" t="s">
        <v>280</v>
      </c>
      <c r="B26" s="46"/>
      <c r="C26" s="46"/>
      <c r="D26" s="37"/>
      <c r="E26" s="97">
        <v>7.2</v>
      </c>
      <c r="F26" s="66" t="s">
        <v>14</v>
      </c>
      <c r="G26" s="10"/>
      <c r="H26" s="10"/>
      <c r="I26" s="10"/>
      <c r="J26" s="10"/>
      <c r="K26" s="10"/>
      <c r="L26" s="10"/>
      <c r="M26" s="61" t="s">
        <v>46</v>
      </c>
      <c r="N26" s="74">
        <v>0</v>
      </c>
      <c r="O26" s="62" t="s">
        <v>47</v>
      </c>
      <c r="P26" s="74">
        <v>3</v>
      </c>
      <c r="Q26" s="62" t="s">
        <v>48</v>
      </c>
      <c r="R26" s="63">
        <f>IF(P26=3,0.11,IF(P26=4,0.2,IF(P26=5,0.31,IF(P26=6,0.44,IF(P26=7,0.6,IF(P26=8,0.79,IF(P26=9,1,IF(P26=10,1.27,IF(P26=11,1.56,IF(P26=14,2.25,IF(P26=18,4)))))))))))</f>
        <v>0.11</v>
      </c>
      <c r="S26" s="63">
        <f>N26*R26</f>
        <v>0</v>
      </c>
      <c r="T26" s="62" t="s">
        <v>14</v>
      </c>
      <c r="U26" s="10"/>
      <c r="V26" s="10"/>
      <c r="W26" s="10"/>
      <c r="X26" s="10"/>
      <c r="Y26" s="10"/>
      <c r="Z26" s="11"/>
    </row>
    <row r="27" spans="1:27" ht="17.25">
      <c r="A27" s="80"/>
      <c r="B27" s="37"/>
      <c r="C27" s="37"/>
      <c r="D27" s="37"/>
      <c r="E27" s="37"/>
      <c r="F27" s="81"/>
      <c r="G27" s="10">
        <f>E20</f>
        <v>2.5</v>
      </c>
      <c r="H27" s="10" t="s">
        <v>13</v>
      </c>
      <c r="I27" s="10"/>
      <c r="J27" s="10"/>
      <c r="K27" s="10"/>
      <c r="L27" s="10"/>
      <c r="M27" s="10"/>
      <c r="N27" s="10"/>
      <c r="O27" s="10"/>
      <c r="P27" s="10"/>
      <c r="Q27" s="57" t="s">
        <v>49</v>
      </c>
      <c r="R27" s="57"/>
      <c r="S27" s="57">
        <f>SUM(S25:S26)</f>
        <v>3.5999999999999996</v>
      </c>
      <c r="T27" s="57" t="s">
        <v>14</v>
      </c>
      <c r="U27" s="10"/>
      <c r="V27" s="10"/>
      <c r="W27" s="10"/>
      <c r="X27" s="10"/>
      <c r="Y27" s="10"/>
      <c r="Z27" s="11"/>
    </row>
    <row r="28" spans="1:27" s="7" customFormat="1" ht="17.25">
      <c r="A28" s="80"/>
      <c r="B28" s="37" t="s">
        <v>66</v>
      </c>
      <c r="C28" s="37"/>
      <c r="D28" s="37"/>
      <c r="E28" s="69">
        <v>5</v>
      </c>
      <c r="F28" s="81" t="s">
        <v>13</v>
      </c>
      <c r="G28" s="64"/>
      <c r="H28" s="10"/>
      <c r="I28" s="10"/>
      <c r="J28" s="10"/>
      <c r="K28" s="10"/>
      <c r="L28" s="10"/>
      <c r="M28" s="10" t="s">
        <v>61</v>
      </c>
      <c r="N28" s="10"/>
      <c r="O28" s="10"/>
      <c r="P28" s="10"/>
      <c r="Q28" s="10">
        <f>ROUNDUP(C94,2)</f>
        <v>4.32</v>
      </c>
      <c r="R28" s="37" t="s">
        <v>278</v>
      </c>
      <c r="S28" s="10"/>
      <c r="T28" s="10"/>
      <c r="U28" s="10"/>
      <c r="V28" s="10"/>
      <c r="W28" s="10"/>
      <c r="X28" s="10"/>
      <c r="Y28" s="10"/>
      <c r="Z28" s="11"/>
      <c r="AA28" s="96"/>
    </row>
    <row r="29" spans="1:27" ht="17.25">
      <c r="A29" s="80"/>
      <c r="B29" s="37"/>
      <c r="C29" s="37"/>
      <c r="D29" s="37"/>
      <c r="E29" s="37"/>
      <c r="F29" s="81"/>
      <c r="G29" s="10"/>
      <c r="J29" s="10"/>
      <c r="K29" s="10"/>
      <c r="L29" s="10"/>
      <c r="M29" s="10"/>
      <c r="N29" s="10"/>
      <c r="O29" s="10" t="s">
        <v>60</v>
      </c>
      <c r="P29" s="10"/>
      <c r="Q29" s="10">
        <f>ROUNDUP(J93,2)</f>
        <v>3.11</v>
      </c>
      <c r="R29" s="37" t="s">
        <v>278</v>
      </c>
      <c r="S29" s="37"/>
      <c r="T29" s="10"/>
      <c r="U29" s="10"/>
      <c r="V29" s="10"/>
      <c r="W29" s="10"/>
      <c r="X29" s="10"/>
      <c r="Y29" s="10"/>
      <c r="Z29" s="11"/>
    </row>
    <row r="30" spans="1:27" ht="17.25">
      <c r="A30" s="65" t="s">
        <v>279</v>
      </c>
      <c r="B30" s="46"/>
      <c r="C30" s="46"/>
      <c r="D30" s="46"/>
      <c r="E30" s="97">
        <v>1.86</v>
      </c>
      <c r="F30" s="66" t="s">
        <v>14</v>
      </c>
      <c r="G30" s="10"/>
      <c r="H30" s="10"/>
      <c r="I30" s="10"/>
      <c r="K30" s="10"/>
      <c r="L30" s="10"/>
      <c r="M30" s="10"/>
      <c r="N30" s="10"/>
      <c r="O30" s="10"/>
      <c r="P30" s="10"/>
      <c r="Q30" s="10"/>
      <c r="R30" s="10"/>
      <c r="S30" s="37"/>
      <c r="T30" s="10"/>
      <c r="U30" s="10"/>
      <c r="V30" s="10"/>
      <c r="W30" s="10"/>
      <c r="X30" s="10"/>
      <c r="Y30" s="10"/>
      <c r="Z30" s="11"/>
    </row>
    <row r="31" spans="1:27">
      <c r="A31" s="80"/>
      <c r="B31" s="37"/>
      <c r="C31" s="37"/>
      <c r="D31" s="37"/>
      <c r="E31" s="37"/>
      <c r="F31" s="81"/>
      <c r="G31" s="10"/>
      <c r="H31" s="10"/>
      <c r="I31" s="10"/>
      <c r="J31" s="10"/>
      <c r="K31" s="10"/>
      <c r="L31" s="10"/>
      <c r="M31" s="10"/>
      <c r="N31" s="10"/>
      <c r="O31" s="10"/>
      <c r="P31" s="10"/>
      <c r="Q31" s="10"/>
      <c r="R31" s="10"/>
      <c r="S31" s="10"/>
      <c r="T31" s="10"/>
      <c r="U31" s="10"/>
      <c r="V31" s="10"/>
      <c r="W31" s="10"/>
      <c r="X31" s="10"/>
      <c r="Y31" s="10"/>
      <c r="Z31" s="11"/>
    </row>
    <row r="32" spans="1:27" ht="15.75">
      <c r="A32" s="76"/>
      <c r="B32" s="76" t="s">
        <v>74</v>
      </c>
      <c r="C32" s="76"/>
      <c r="D32" s="76"/>
      <c r="E32" s="76"/>
      <c r="F32" s="86"/>
      <c r="G32" s="10"/>
      <c r="H32" s="10"/>
      <c r="I32" s="10"/>
      <c r="J32" s="10"/>
      <c r="K32" s="10"/>
      <c r="L32" s="10"/>
      <c r="M32" s="10"/>
      <c r="N32" s="10"/>
      <c r="O32" s="10"/>
      <c r="P32" s="10"/>
      <c r="Q32" s="10"/>
      <c r="R32" s="10"/>
      <c r="S32" s="10"/>
      <c r="T32" s="10"/>
      <c r="U32" s="10"/>
      <c r="V32" s="10"/>
      <c r="W32" s="10"/>
      <c r="X32" s="10"/>
      <c r="Y32" s="10"/>
      <c r="Z32" s="11"/>
    </row>
    <row r="33" spans="1:26">
      <c r="A33" s="80"/>
      <c r="B33" s="37"/>
      <c r="C33" s="37"/>
      <c r="D33" s="37"/>
      <c r="E33" s="37"/>
      <c r="F33" s="81"/>
      <c r="G33" s="10"/>
      <c r="H33" s="10"/>
      <c r="I33" s="10"/>
      <c r="J33" s="10"/>
      <c r="K33" s="10"/>
      <c r="L33" s="10"/>
      <c r="M33" s="10"/>
      <c r="N33" s="10"/>
      <c r="O33" s="10"/>
      <c r="P33" s="10"/>
      <c r="Q33" s="10"/>
      <c r="R33" s="10"/>
      <c r="S33" s="10"/>
      <c r="T33" s="10"/>
      <c r="U33" s="10"/>
      <c r="V33" s="10"/>
      <c r="W33" s="10"/>
      <c r="X33" s="10"/>
      <c r="Y33" s="10"/>
      <c r="Z33" s="11"/>
    </row>
    <row r="34" spans="1:26" ht="15.75">
      <c r="A34" s="87" t="s">
        <v>275</v>
      </c>
      <c r="B34" s="46"/>
      <c r="C34" s="46"/>
      <c r="D34" s="37"/>
      <c r="E34" s="105">
        <f>S50</f>
        <v>612.89279999999997</v>
      </c>
      <c r="F34" s="81" t="s">
        <v>285</v>
      </c>
      <c r="G34" s="89"/>
      <c r="H34" s="98" t="str">
        <f>IF((G16+G17)&gt;10,"Complex Tiebar Needed",IF((G16+G17)&lt;=10,""))</f>
        <v/>
      </c>
      <c r="I34" s="89"/>
      <c r="J34" s="89"/>
      <c r="K34" s="89"/>
      <c r="L34" s="89"/>
      <c r="M34" s="90"/>
      <c r="N34" s="90" t="s">
        <v>265</v>
      </c>
      <c r="O34" s="90"/>
      <c r="P34" s="89"/>
      <c r="Q34" s="98" t="str">
        <f>IF((N16+N17)&gt;10,"Complex Tiebar Needed",IF((N16+N17)&lt;=10,""))</f>
        <v/>
      </c>
      <c r="R34" s="89"/>
      <c r="S34" s="89"/>
      <c r="T34" s="89"/>
      <c r="U34" s="91"/>
      <c r="V34" s="10"/>
      <c r="W34" s="10"/>
      <c r="X34" s="10"/>
      <c r="Y34" s="10"/>
      <c r="Z34" s="11"/>
    </row>
    <row r="35" spans="1:26" ht="15.75">
      <c r="A35" s="10"/>
      <c r="B35" s="10"/>
      <c r="C35" s="10"/>
      <c r="D35" s="10"/>
      <c r="E35" s="103">
        <f>Q55</f>
        <v>338.13</v>
      </c>
      <c r="F35" s="66" t="s">
        <v>286</v>
      </c>
      <c r="G35" s="37"/>
      <c r="H35" s="37"/>
      <c r="I35" s="37"/>
      <c r="J35" s="37"/>
      <c r="K35" s="37"/>
      <c r="L35" s="37"/>
      <c r="M35" s="37"/>
      <c r="N35" s="37"/>
      <c r="O35" s="37"/>
      <c r="P35" s="37"/>
      <c r="Q35" s="37"/>
      <c r="R35" s="37"/>
      <c r="S35" s="37"/>
      <c r="T35" s="37"/>
      <c r="U35" s="45"/>
      <c r="V35" s="10"/>
      <c r="W35" s="10"/>
      <c r="X35" s="10"/>
      <c r="Y35" s="10"/>
      <c r="Z35" s="11"/>
    </row>
    <row r="36" spans="1:26" ht="15.75">
      <c r="A36" s="10"/>
      <c r="B36" s="10"/>
      <c r="C36" s="10"/>
      <c r="D36" s="10"/>
      <c r="E36" s="106"/>
      <c r="F36" s="81"/>
      <c r="G36" s="37" t="s">
        <v>259</v>
      </c>
      <c r="H36" s="37"/>
      <c r="I36" s="92" t="s">
        <v>256</v>
      </c>
      <c r="J36" s="93">
        <f>R60</f>
        <v>3</v>
      </c>
      <c r="K36" s="37" t="s">
        <v>257</v>
      </c>
      <c r="L36" s="37">
        <f>S62</f>
        <v>10</v>
      </c>
      <c r="M36" s="37" t="s">
        <v>258</v>
      </c>
      <c r="N36" s="37"/>
      <c r="O36" s="37" t="s">
        <v>277</v>
      </c>
      <c r="P36" s="37"/>
      <c r="Q36" s="92" t="s">
        <v>256</v>
      </c>
      <c r="R36" s="93">
        <f>U60</f>
        <v>3</v>
      </c>
      <c r="S36" s="37" t="s">
        <v>257</v>
      </c>
      <c r="T36" s="37">
        <f>V62</f>
        <v>10</v>
      </c>
      <c r="U36" s="45" t="s">
        <v>258</v>
      </c>
      <c r="V36" s="10"/>
      <c r="W36" s="10"/>
      <c r="X36" s="10"/>
      <c r="Y36" s="10"/>
      <c r="Z36" s="11"/>
    </row>
    <row r="37" spans="1:26" ht="15.75">
      <c r="A37" s="80" t="s">
        <v>276</v>
      </c>
      <c r="B37" s="37"/>
      <c r="C37" s="37"/>
      <c r="D37" s="37"/>
      <c r="E37" s="104">
        <f>S51</f>
        <v>169.69153499999999</v>
      </c>
      <c r="F37" s="81" t="s">
        <v>285</v>
      </c>
      <c r="G37" s="37" t="s">
        <v>282</v>
      </c>
      <c r="H37" s="46"/>
      <c r="I37" s="92" t="s">
        <v>256</v>
      </c>
      <c r="J37" s="93">
        <f>R60</f>
        <v>3</v>
      </c>
      <c r="K37" s="37" t="s">
        <v>257</v>
      </c>
      <c r="L37" s="37">
        <f>S66</f>
        <v>10</v>
      </c>
      <c r="M37" s="37" t="s">
        <v>258</v>
      </c>
      <c r="N37" s="37"/>
      <c r="O37" s="37" t="s">
        <v>294</v>
      </c>
      <c r="P37" s="46"/>
      <c r="Q37" s="92" t="s">
        <v>256</v>
      </c>
      <c r="R37" s="93">
        <f>U60</f>
        <v>3</v>
      </c>
      <c r="S37" s="37" t="s">
        <v>257</v>
      </c>
      <c r="T37" s="37">
        <f>V66</f>
        <v>10</v>
      </c>
      <c r="U37" s="45" t="s">
        <v>258</v>
      </c>
      <c r="V37" s="10"/>
      <c r="W37" s="10"/>
      <c r="X37" s="10"/>
      <c r="Y37" s="10"/>
      <c r="Z37" s="11"/>
    </row>
    <row r="38" spans="1:26" s="10" customFormat="1" ht="15.75">
      <c r="A38" s="99"/>
      <c r="B38" s="59"/>
      <c r="C38" s="37"/>
      <c r="E38" s="103">
        <f>K105</f>
        <v>103.54499999999999</v>
      </c>
      <c r="F38" s="81" t="s">
        <v>286</v>
      </c>
      <c r="G38" s="94"/>
      <c r="H38" s="94"/>
      <c r="I38" s="94"/>
      <c r="J38" s="94"/>
      <c r="K38" s="94"/>
      <c r="L38" s="94"/>
      <c r="M38" s="94"/>
      <c r="N38" s="94"/>
      <c r="O38" s="94"/>
      <c r="P38" s="94"/>
      <c r="Q38" s="94"/>
      <c r="R38" s="94"/>
      <c r="S38" s="94"/>
      <c r="T38" s="94"/>
      <c r="U38" s="95"/>
      <c r="Z38" s="11"/>
    </row>
    <row r="39" spans="1:26">
      <c r="A39" s="100"/>
      <c r="B39" s="59"/>
      <c r="C39" s="37"/>
      <c r="E39" s="10"/>
      <c r="F39" s="81"/>
      <c r="G39" s="10"/>
      <c r="H39" s="10"/>
      <c r="I39" s="10"/>
      <c r="J39" s="10"/>
      <c r="K39" s="10"/>
      <c r="L39" s="10"/>
      <c r="M39" s="10"/>
      <c r="N39" s="10"/>
      <c r="O39" s="10"/>
      <c r="P39" s="10"/>
      <c r="Q39" s="10"/>
      <c r="R39" s="10"/>
      <c r="S39" s="10"/>
      <c r="T39" s="10"/>
      <c r="U39" s="10"/>
      <c r="V39" s="10"/>
      <c r="W39" s="10"/>
      <c r="X39" s="10"/>
      <c r="Y39" s="10"/>
      <c r="Z39" s="11"/>
    </row>
    <row r="40" spans="1:26">
      <c r="A40" s="80"/>
      <c r="B40" s="37"/>
      <c r="C40" s="37"/>
      <c r="D40" s="37"/>
      <c r="E40" s="37"/>
      <c r="F40" s="81"/>
      <c r="G40" s="10"/>
      <c r="H40" s="10"/>
      <c r="I40" s="10"/>
      <c r="J40" s="10"/>
      <c r="K40" s="10"/>
      <c r="L40" s="10"/>
      <c r="M40" s="10"/>
      <c r="N40" s="10"/>
      <c r="O40" s="10"/>
      <c r="P40" s="10"/>
      <c r="Q40" s="10"/>
      <c r="R40" s="10"/>
      <c r="S40" s="10"/>
      <c r="T40" s="10"/>
      <c r="U40" s="10"/>
      <c r="V40" s="10"/>
      <c r="W40" s="10"/>
      <c r="X40" s="10"/>
      <c r="Y40" s="10"/>
      <c r="Z40" s="11"/>
    </row>
    <row r="41" spans="1:26" ht="15.75" thickBot="1">
      <c r="A41" s="101"/>
      <c r="B41" s="88"/>
      <c r="C41" s="88"/>
      <c r="D41" s="88"/>
      <c r="E41" s="88"/>
      <c r="F41" s="102"/>
      <c r="G41" s="10"/>
      <c r="H41" s="10"/>
      <c r="I41" s="10"/>
      <c r="J41" s="10"/>
      <c r="K41" s="10"/>
      <c r="L41" s="10"/>
      <c r="M41" s="10"/>
      <c r="N41" s="10"/>
      <c r="O41" s="10"/>
      <c r="P41" s="10"/>
      <c r="Q41" s="10"/>
      <c r="R41" s="10"/>
      <c r="S41" s="10"/>
      <c r="T41" s="10"/>
      <c r="U41" s="10"/>
      <c r="V41" s="10"/>
      <c r="W41" s="10"/>
      <c r="X41" s="10"/>
      <c r="Y41" s="10"/>
      <c r="Z41" s="11"/>
    </row>
    <row r="42" spans="1:26" s="110" customFormat="1" ht="18.75">
      <c r="A42" s="107"/>
      <c r="B42" s="107"/>
      <c r="C42" s="107"/>
      <c r="D42" s="107"/>
      <c r="E42" s="107"/>
      <c r="F42" s="107"/>
      <c r="G42" s="107"/>
      <c r="H42" s="107"/>
      <c r="I42" s="108" t="s">
        <v>24</v>
      </c>
      <c r="J42" s="107"/>
      <c r="K42" s="107"/>
      <c r="L42" s="107"/>
      <c r="M42" s="107"/>
      <c r="N42" s="107"/>
      <c r="O42" s="107"/>
      <c r="P42" s="107"/>
      <c r="Q42" s="107"/>
      <c r="R42" s="107"/>
      <c r="S42" s="107"/>
      <c r="T42" s="107"/>
      <c r="U42" s="107"/>
      <c r="V42" s="107"/>
      <c r="W42" s="107"/>
      <c r="X42" s="107"/>
      <c r="Y42" s="107"/>
      <c r="Z42" s="109"/>
    </row>
    <row r="43" spans="1:26" s="111" customFormat="1" ht="15.75">
      <c r="I43" s="111" t="s">
        <v>11</v>
      </c>
      <c r="K43" s="117">
        <f>E12</f>
        <v>200</v>
      </c>
      <c r="L43" s="111" t="s">
        <v>23</v>
      </c>
    </row>
    <row r="44" spans="1:26" s="111" customFormat="1"/>
    <row r="45" spans="1:26" s="111" customFormat="1">
      <c r="B45" s="115" t="s">
        <v>260</v>
      </c>
      <c r="C45" s="115"/>
      <c r="D45" s="115"/>
      <c r="E45" s="115"/>
      <c r="F45" s="115"/>
      <c r="H45" s="115" t="s">
        <v>261</v>
      </c>
      <c r="I45" s="115"/>
      <c r="J45" s="115"/>
      <c r="K45" s="115"/>
      <c r="L45" s="115"/>
    </row>
    <row r="46" spans="1:26" s="111" customFormat="1"/>
    <row r="47" spans="1:26" s="111" customFormat="1">
      <c r="B47" s="111" t="s">
        <v>0</v>
      </c>
      <c r="H47" s="111" t="s">
        <v>29</v>
      </c>
      <c r="I47" s="111">
        <f>E4/1000</f>
        <v>3</v>
      </c>
      <c r="J47" s="111" t="s">
        <v>30</v>
      </c>
      <c r="Q47" s="111" t="s">
        <v>63</v>
      </c>
    </row>
    <row r="48" spans="1:26" s="111" customFormat="1" ht="18.75">
      <c r="C48" s="111" t="s">
        <v>299</v>
      </c>
      <c r="P48" s="111" t="s">
        <v>65</v>
      </c>
      <c r="R48" s="112">
        <f>E26</f>
        <v>7.2</v>
      </c>
      <c r="S48" s="111" t="s">
        <v>300</v>
      </c>
      <c r="T48" s="111">
        <f>3.1416*((E28-E20)^2)</f>
        <v>19.634999999999998</v>
      </c>
    </row>
    <row r="49" spans="2:23" s="111" customFormat="1" ht="17.25">
      <c r="H49" s="111" t="s">
        <v>31</v>
      </c>
      <c r="I49" s="111">
        <f>E6/1000</f>
        <v>60</v>
      </c>
      <c r="J49" s="111" t="s">
        <v>30</v>
      </c>
      <c r="O49" s="111" t="s">
        <v>26</v>
      </c>
      <c r="R49" s="111">
        <f>D24*F24</f>
        <v>300</v>
      </c>
      <c r="S49" s="111" t="s">
        <v>301</v>
      </c>
      <c r="T49" s="111">
        <f>3.1416*E28^2</f>
        <v>78.539999999999992</v>
      </c>
      <c r="U49" s="111" t="s">
        <v>302</v>
      </c>
    </row>
    <row r="50" spans="2:23" s="111" customFormat="1">
      <c r="B50" s="111" t="s">
        <v>1</v>
      </c>
      <c r="O50" s="111" t="s">
        <v>64</v>
      </c>
      <c r="S50" s="111">
        <f>0.8*E14*((((0.85*(E4/1000)*(R49-R48)+(E6/1000)*R48))))</f>
        <v>612.89279999999997</v>
      </c>
      <c r="T50" s="111" t="s">
        <v>67</v>
      </c>
    </row>
    <row r="51" spans="2:23" s="111" customFormat="1">
      <c r="B51" s="111" t="s">
        <v>2</v>
      </c>
      <c r="C51" s="111">
        <f>E4</f>
        <v>3000</v>
      </c>
      <c r="H51" s="111" t="s">
        <v>12</v>
      </c>
      <c r="S51" s="111">
        <f>IF(E28=0,0,IF(E28&gt;0,(0.85*E14*((((0.85*(E4/1000)*(T49-E30)+(E6/1000)*E30)))))))</f>
        <v>169.69153499999999</v>
      </c>
      <c r="T51" s="111" t="s">
        <v>68</v>
      </c>
    </row>
    <row r="52" spans="2:23" s="111" customFormat="1"/>
    <row r="53" spans="2:23" s="111" customFormat="1">
      <c r="B53" s="111" t="s">
        <v>4</v>
      </c>
      <c r="D53" s="111">
        <f>E6*0.4</f>
        <v>24000</v>
      </c>
      <c r="E53" s="111" t="s">
        <v>3</v>
      </c>
      <c r="H53" s="111" t="s">
        <v>303</v>
      </c>
      <c r="S53" s="111">
        <f>0.45*((T49/T48)-1)*((E4/E6))</f>
        <v>6.7500000000000004E-2</v>
      </c>
      <c r="U53" s="111">
        <f>S53*100</f>
        <v>6.75</v>
      </c>
    </row>
    <row r="54" spans="2:23" s="111" customFormat="1">
      <c r="N54" s="113">
        <f>IF(E28&gt;0,ROUNDUP((R48/T49)*100,2),IF(E28=0,"(- . -)"))</f>
        <v>9.17</v>
      </c>
      <c r="O54" s="111" t="s">
        <v>75</v>
      </c>
      <c r="Q54" s="119">
        <f>ROUNDDOWN(((0.85*(D24*F24))*(((0.25*E4)+(D53*O60)))),2)</f>
        <v>338130</v>
      </c>
    </row>
    <row r="55" spans="2:23" s="111" customFormat="1" ht="17.25">
      <c r="B55" s="111" t="s">
        <v>304</v>
      </c>
      <c r="C55" s="111">
        <f>E18</f>
        <v>2.5000000000000001E-2</v>
      </c>
      <c r="H55" s="111" t="s">
        <v>8</v>
      </c>
      <c r="I55" s="111">
        <f>K43/(((0.8*E14*(((0.85*I47)-((0.85*(E10/100))*I47)+(I49*(E10/100)))))))</f>
        <v>90.000090000089997</v>
      </c>
      <c r="J55" s="111" t="s">
        <v>300</v>
      </c>
      <c r="K55" s="111">
        <f>ROUNDUP(I55,0)</f>
        <v>91</v>
      </c>
      <c r="L55" s="111" t="s">
        <v>300</v>
      </c>
      <c r="Q55" s="111">
        <f>Q54/1000</f>
        <v>338.13</v>
      </c>
      <c r="R55" s="111" t="s">
        <v>7</v>
      </c>
    </row>
    <row r="56" spans="2:23" s="111" customFormat="1"/>
    <row r="57" spans="2:23" s="111" customFormat="1">
      <c r="B57" s="111" t="s">
        <v>6</v>
      </c>
      <c r="C57" s="111">
        <f>E12</f>
        <v>200</v>
      </c>
      <c r="D57" s="111" t="s">
        <v>7</v>
      </c>
      <c r="E57" s="111">
        <f>C57*1000</f>
        <v>200000</v>
      </c>
      <c r="F57" s="111" t="s">
        <v>262</v>
      </c>
      <c r="H57" s="111" t="s">
        <v>32</v>
      </c>
      <c r="I57" s="111">
        <f>SQRT(K55)</f>
        <v>9.5393920141694561</v>
      </c>
      <c r="J57" s="111" t="s">
        <v>13</v>
      </c>
      <c r="K57" s="111">
        <f>IF(I57&lt;=10,10,IF(I57&gt;=10,ROUNDUP(I57,0)))</f>
        <v>10</v>
      </c>
      <c r="L57" s="111" t="s">
        <v>13</v>
      </c>
      <c r="O57" s="111">
        <f>D24*F24</f>
        <v>300</v>
      </c>
    </row>
    <row r="58" spans="2:23" s="111" customFormat="1">
      <c r="O58" s="111">
        <f>E26</f>
        <v>7.2</v>
      </c>
      <c r="T58" s="111" t="s">
        <v>265</v>
      </c>
    </row>
    <row r="59" spans="2:23" s="111" customFormat="1" ht="17.25">
      <c r="B59" s="111" t="s">
        <v>28</v>
      </c>
      <c r="C59" s="111">
        <f>E57/(((0.85*((0.25*C51)+(D53*E18)))))</f>
        <v>174.29193899782135</v>
      </c>
      <c r="D59" s="111" t="s">
        <v>300</v>
      </c>
      <c r="E59" s="111">
        <f>ROUNDUP(C59,0)</f>
        <v>175</v>
      </c>
      <c r="F59" s="111" t="s">
        <v>300</v>
      </c>
      <c r="H59" s="111" t="s">
        <v>295</v>
      </c>
      <c r="K59" s="111">
        <f>K57*K57</f>
        <v>100</v>
      </c>
      <c r="L59" s="111" t="s">
        <v>300</v>
      </c>
    </row>
    <row r="60" spans="2:23" s="111" customFormat="1">
      <c r="O60" s="111">
        <f>O58/O57</f>
        <v>2.4E-2</v>
      </c>
      <c r="R60" s="111">
        <v>3</v>
      </c>
      <c r="U60" s="111">
        <v>3</v>
      </c>
    </row>
    <row r="61" spans="2:23" s="111" customFormat="1" ht="17.25">
      <c r="B61" s="111" t="s">
        <v>25</v>
      </c>
      <c r="C61" s="111">
        <f>SQRT(C59)</f>
        <v>13.20196723968899</v>
      </c>
      <c r="D61" s="111" t="s">
        <v>13</v>
      </c>
      <c r="E61" s="111">
        <f>IF(C61&lt;=10,10,IF(C61&gt;=10,ROUNDUP(C61,0)))</f>
        <v>14</v>
      </c>
      <c r="F61" s="111" t="s">
        <v>13</v>
      </c>
      <c r="H61" s="111" t="s">
        <v>10</v>
      </c>
      <c r="I61" s="111">
        <f>(K43-((0.8*E14*0.85*I47*K59)))/((0.8*E14*I49)-(0.8*E14*0.85*I47))</f>
        <v>2.2561424650197495</v>
      </c>
      <c r="J61" s="111" t="s">
        <v>300</v>
      </c>
      <c r="K61" s="111">
        <f>ROUNDUP(I61,2)</f>
        <v>2.2599999999999998</v>
      </c>
      <c r="L61" s="111" t="s">
        <v>300</v>
      </c>
      <c r="Q61" s="111">
        <f>16*(I16/8)</f>
        <v>10</v>
      </c>
      <c r="R61" s="111" t="s">
        <v>13</v>
      </c>
      <c r="T61" s="111">
        <f>16*(P16/8)</f>
        <v>10</v>
      </c>
      <c r="U61" s="111" t="s">
        <v>13</v>
      </c>
    </row>
    <row r="62" spans="2:23" s="111" customFormat="1">
      <c r="Q62" s="111">
        <f>48*(R60/8)</f>
        <v>18</v>
      </c>
      <c r="R62" s="111" t="s">
        <v>13</v>
      </c>
      <c r="S62" s="111">
        <f>MIN(Q61:Q63)</f>
        <v>10</v>
      </c>
      <c r="T62" s="111">
        <f>48*(U60/8)</f>
        <v>18</v>
      </c>
      <c r="U62" s="111" t="s">
        <v>13</v>
      </c>
      <c r="V62" s="111">
        <f>MIN(T61:T63)</f>
        <v>10</v>
      </c>
      <c r="W62" s="111" t="s">
        <v>13</v>
      </c>
    </row>
    <row r="63" spans="2:23" s="111" customFormat="1">
      <c r="B63" s="111" t="s">
        <v>34</v>
      </c>
      <c r="D63" s="111">
        <f>E61</f>
        <v>14</v>
      </c>
      <c r="E63" s="114" t="s">
        <v>9</v>
      </c>
      <c r="F63" s="118">
        <f>E61</f>
        <v>14</v>
      </c>
      <c r="Q63" s="111">
        <f>MIN(L5,L10)</f>
        <v>10</v>
      </c>
      <c r="R63" s="111" t="s">
        <v>13</v>
      </c>
      <c r="T63" s="111">
        <f>MIN(R4,R8)</f>
        <v>14</v>
      </c>
      <c r="U63" s="111" t="s">
        <v>13</v>
      </c>
    </row>
    <row r="64" spans="2:23" s="111" customFormat="1">
      <c r="H64" s="115"/>
      <c r="I64" s="115" t="s">
        <v>38</v>
      </c>
      <c r="J64" s="115"/>
      <c r="K64" s="115"/>
      <c r="L64" s="115"/>
    </row>
    <row r="65" spans="2:23" s="111" customFormat="1" ht="17.25">
      <c r="B65" s="111" t="s">
        <v>35</v>
      </c>
      <c r="E65" s="111">
        <f>E61*E61</f>
        <v>196</v>
      </c>
      <c r="F65" s="111" t="s">
        <v>300</v>
      </c>
      <c r="Q65" s="111">
        <f>16*(I16/8)</f>
        <v>10</v>
      </c>
      <c r="T65" s="111">
        <f>16*(P16/8)</f>
        <v>10</v>
      </c>
      <c r="U65" s="111" t="s">
        <v>13</v>
      </c>
    </row>
    <row r="66" spans="2:23" s="111" customFormat="1">
      <c r="H66" s="111" t="s">
        <v>25</v>
      </c>
      <c r="I66" s="111">
        <f>K55/E8</f>
        <v>9.1</v>
      </c>
      <c r="J66" s="111" t="s">
        <v>13</v>
      </c>
      <c r="K66" s="111">
        <f>IF(I66&lt;=10,10,IF(I66&gt;=10,ROUNDUP(I66,0)))</f>
        <v>10</v>
      </c>
      <c r="L66" s="111" t="s">
        <v>13</v>
      </c>
      <c r="Q66" s="111">
        <f>48*(R60/8)</f>
        <v>18</v>
      </c>
      <c r="S66" s="111">
        <f>MIN(Q65:Q67)</f>
        <v>10</v>
      </c>
      <c r="T66" s="111">
        <f>48*(U60/8)</f>
        <v>18</v>
      </c>
      <c r="U66" s="111" t="s">
        <v>13</v>
      </c>
      <c r="V66" s="111">
        <f>MIN(T65:T67)</f>
        <v>10</v>
      </c>
      <c r="W66" s="111" t="s">
        <v>13</v>
      </c>
    </row>
    <row r="67" spans="2:23" s="111" customFormat="1" ht="17.25">
      <c r="B67" s="111" t="s">
        <v>36</v>
      </c>
      <c r="D67" s="111">
        <f>((E57-((0.85*(D63*F63)*(0.25*E4)))))/((0.85*(D63*F63))*D53)</f>
        <v>1.8770008003201281E-2</v>
      </c>
      <c r="E67" s="111" t="s">
        <v>300</v>
      </c>
      <c r="Q67" s="111">
        <f>MIN(L6,L11)</f>
        <v>10</v>
      </c>
      <c r="T67" s="111">
        <f>MIN(R5,R9)</f>
        <v>10</v>
      </c>
      <c r="U67" s="111" t="s">
        <v>13</v>
      </c>
    </row>
    <row r="68" spans="2:23" s="111" customFormat="1">
      <c r="H68" s="111" t="s">
        <v>33</v>
      </c>
      <c r="J68" s="111">
        <f>E8</f>
        <v>10</v>
      </c>
      <c r="K68" s="114" t="s">
        <v>9</v>
      </c>
      <c r="L68" s="118">
        <f>K66</f>
        <v>10</v>
      </c>
    </row>
    <row r="69" spans="2:23" s="111" customFormat="1" ht="18.75">
      <c r="C69" s="116" t="s">
        <v>308</v>
      </c>
      <c r="D69" s="111">
        <f>ROUNDUP(D67,3)</f>
        <v>1.9E-2</v>
      </c>
      <c r="E69" s="111" t="s">
        <v>300</v>
      </c>
    </row>
    <row r="70" spans="2:23" s="111" customFormat="1" ht="17.25">
      <c r="C70" s="111" t="s">
        <v>37</v>
      </c>
      <c r="D70" s="111">
        <f>D69*E65</f>
        <v>3.7239999999999998</v>
      </c>
      <c r="H70" s="111" t="s">
        <v>296</v>
      </c>
      <c r="J70" s="111">
        <f>K66*E8</f>
        <v>100</v>
      </c>
      <c r="K70" s="111" t="s">
        <v>300</v>
      </c>
    </row>
    <row r="71" spans="2:23" s="111" customFormat="1" ht="18">
      <c r="P71" s="116" t="s">
        <v>305</v>
      </c>
      <c r="R71" s="117">
        <f>E10/100</f>
        <v>0.03</v>
      </c>
    </row>
    <row r="72" spans="2:23" s="111" customFormat="1" ht="17.25">
      <c r="C72" s="111" t="s">
        <v>55</v>
      </c>
      <c r="H72" s="111" t="s">
        <v>15</v>
      </c>
      <c r="K72" s="111">
        <f>J70</f>
        <v>100</v>
      </c>
      <c r="L72" s="111" t="s">
        <v>300</v>
      </c>
    </row>
    <row r="73" spans="2:23" s="111" customFormat="1">
      <c r="B73" s="111" t="s">
        <v>50</v>
      </c>
      <c r="E73" s="111">
        <v>3</v>
      </c>
    </row>
    <row r="74" spans="2:23" s="111" customFormat="1" ht="17.25">
      <c r="B74" s="111" t="s">
        <v>51</v>
      </c>
      <c r="E74" s="111">
        <f>R16</f>
        <v>0.31</v>
      </c>
      <c r="F74" s="111">
        <f>IF(E73=3,0.11,IF(E73=4,0.2,IF(E73=5,0.31,IF(E73=6,0.44,IF(E73=7,0.6,IF(E73=8,0.79,IF(E73=9,1,IF(E73=10,1.27,IF(E73=11,1.56,IF(E73=14,2.25,IF(E73=18,4)))))))))))</f>
        <v>0.11</v>
      </c>
      <c r="H74" s="111" t="s">
        <v>10</v>
      </c>
      <c r="I74" s="111">
        <f>(K43-((0.8*E14*0.85*I47*K72)))/((0.8*E14*I49)-(0.8*E14*0.85*I47))</f>
        <v>2.2561424650197495</v>
      </c>
      <c r="J74" s="111" t="s">
        <v>300</v>
      </c>
      <c r="K74" s="111">
        <f>ROUNDUP(I74,2)</f>
        <v>2.2599999999999998</v>
      </c>
      <c r="L74" s="111" t="s">
        <v>300</v>
      </c>
    </row>
    <row r="75" spans="2:23" s="111" customFormat="1">
      <c r="B75" s="111" t="s">
        <v>52</v>
      </c>
      <c r="C75" s="111">
        <f>16*E74</f>
        <v>4.96</v>
      </c>
      <c r="D75" s="111" t="s">
        <v>13</v>
      </c>
    </row>
    <row r="76" spans="2:23" s="111" customFormat="1">
      <c r="B76" s="111" t="s">
        <v>53</v>
      </c>
      <c r="C76" s="111">
        <f>48*F74</f>
        <v>5.28</v>
      </c>
      <c r="D76" s="111" t="s">
        <v>13</v>
      </c>
      <c r="E76" s="111">
        <f>MIN(C75:C77)</f>
        <v>4.96</v>
      </c>
      <c r="F76" s="111" t="s">
        <v>13</v>
      </c>
    </row>
    <row r="77" spans="2:23" s="111" customFormat="1">
      <c r="B77" s="111" t="s">
        <v>54</v>
      </c>
      <c r="C77" s="111">
        <f>MIN(D63,F63)</f>
        <v>14</v>
      </c>
      <c r="D77" s="111" t="s">
        <v>13</v>
      </c>
    </row>
    <row r="78" spans="2:23" s="111" customFormat="1">
      <c r="H78" s="115"/>
      <c r="I78" s="115" t="s">
        <v>263</v>
      </c>
      <c r="J78" s="115"/>
      <c r="K78" s="115"/>
      <c r="L78" s="115"/>
    </row>
    <row r="79" spans="2:23" s="111" customFormat="1"/>
    <row r="80" spans="2:23" s="111" customFormat="1">
      <c r="H80" s="111" t="s">
        <v>0</v>
      </c>
    </row>
    <row r="81" spans="2:12" s="111" customFormat="1">
      <c r="H81" s="111" t="s">
        <v>43</v>
      </c>
    </row>
    <row r="82" spans="2:12" s="111" customFormat="1">
      <c r="B82" s="115"/>
      <c r="C82" s="115" t="s">
        <v>39</v>
      </c>
      <c r="D82" s="115"/>
      <c r="E82" s="115"/>
      <c r="F82" s="115"/>
    </row>
    <row r="83" spans="2:12" s="111" customFormat="1">
      <c r="H83" s="111" t="s">
        <v>306</v>
      </c>
    </row>
    <row r="84" spans="2:12" s="111" customFormat="1">
      <c r="B84" s="111" t="s">
        <v>25</v>
      </c>
      <c r="C84" s="111">
        <f>E59/E8</f>
        <v>17.5</v>
      </c>
      <c r="D84" s="111" t="s">
        <v>13</v>
      </c>
      <c r="E84" s="111">
        <f>IF(C84&lt;=10,10,IF(C84&gt;=10,ROUNDUP(C84,0)))</f>
        <v>18</v>
      </c>
      <c r="F84" s="111" t="s">
        <v>13</v>
      </c>
    </row>
    <row r="85" spans="2:12" s="111" customFormat="1" ht="17.25">
      <c r="H85" s="111" t="s">
        <v>8</v>
      </c>
      <c r="I85" s="111">
        <f>K43/((E16*(((0.85*(E4/1000))*(1-R71))+((E6/1000)*R71))))</f>
        <v>66.857209714352578</v>
      </c>
      <c r="J85" s="111" t="s">
        <v>300</v>
      </c>
      <c r="K85" s="111">
        <f>ROUNDUP(I85,0)</f>
        <v>67</v>
      </c>
      <c r="L85" s="111" t="s">
        <v>300</v>
      </c>
    </row>
    <row r="86" spans="2:12" s="111" customFormat="1" ht="17.25">
      <c r="C86" s="111" t="s">
        <v>26</v>
      </c>
      <c r="E86" s="111">
        <f>MROUND(E59,10)</f>
        <v>180</v>
      </c>
      <c r="F86" s="111" t="s">
        <v>300</v>
      </c>
    </row>
    <row r="87" spans="2:12" s="111" customFormat="1">
      <c r="H87" s="111" t="s">
        <v>307</v>
      </c>
    </row>
    <row r="88" spans="2:12" s="111" customFormat="1">
      <c r="B88" s="111" t="s">
        <v>264</v>
      </c>
    </row>
    <row r="89" spans="2:12" s="111" customFormat="1">
      <c r="H89" s="111" t="s">
        <v>42</v>
      </c>
      <c r="I89" s="111">
        <f>SQRT((K85/3.1416))</f>
        <v>4.6180853720111212</v>
      </c>
      <c r="J89" s="111" t="s">
        <v>13</v>
      </c>
      <c r="K89" s="111">
        <f>ROUNDUP(I89,1)</f>
        <v>4.6999999999999993</v>
      </c>
      <c r="L89" s="111" t="s">
        <v>13</v>
      </c>
    </row>
    <row r="90" spans="2:12" s="111" customFormat="1" ht="17.25">
      <c r="B90" s="111">
        <f>E8</f>
        <v>10</v>
      </c>
      <c r="C90" s="114" t="s">
        <v>9</v>
      </c>
      <c r="D90" s="118">
        <f>E84</f>
        <v>18</v>
      </c>
      <c r="E90" s="111">
        <f>B90*D90</f>
        <v>180</v>
      </c>
      <c r="F90" s="111" t="s">
        <v>300</v>
      </c>
    </row>
    <row r="91" spans="2:12" s="111" customFormat="1" ht="17.25">
      <c r="H91" s="111" t="s">
        <v>8</v>
      </c>
      <c r="I91" s="111">
        <f>3.1416*K89*K89</f>
        <v>69.397943999999981</v>
      </c>
      <c r="J91" s="111" t="s">
        <v>300</v>
      </c>
      <c r="K91" s="111">
        <f>ROUNDUP(I91,0)</f>
        <v>70</v>
      </c>
      <c r="L91" s="111" t="s">
        <v>300</v>
      </c>
    </row>
    <row r="92" spans="2:12" s="111" customFormat="1" ht="18">
      <c r="B92" s="116" t="s">
        <v>308</v>
      </c>
      <c r="C92" s="111">
        <f>((E57-((0.85*(B90*D90)*(0.25*E4)))))/((0.85*(B90*D90))*D53)</f>
        <v>2.3216230936819172E-2</v>
      </c>
      <c r="E92" s="111">
        <f>IF(C92&lt;=0.01,0.01,IF(C92&gt;=0.01,ROUNDUP(C92,3)))</f>
        <v>2.4E-2</v>
      </c>
    </row>
    <row r="93" spans="2:12" s="111" customFormat="1" ht="17.25">
      <c r="H93" s="111" t="s">
        <v>44</v>
      </c>
      <c r="J93" s="111">
        <f>(K43-((0.8*E16*0.85*I47*K91)))/((0.8*E16*I49)-(0.8*E16*0.85*I47))</f>
        <v>3.1095362426955124</v>
      </c>
      <c r="K93" s="111" t="s">
        <v>300</v>
      </c>
    </row>
    <row r="94" spans="2:12" s="111" customFormat="1" ht="17.25">
      <c r="B94" s="111" t="s">
        <v>27</v>
      </c>
      <c r="C94" s="111">
        <f>E92*(E90)</f>
        <v>4.32</v>
      </c>
      <c r="D94" s="111" t="s">
        <v>300</v>
      </c>
    </row>
    <row r="95" spans="2:12" s="111" customFormat="1"/>
    <row r="96" spans="2:12" s="111" customFormat="1"/>
    <row r="97" spans="5:13" s="111" customFormat="1"/>
    <row r="98" spans="5:13" s="111" customFormat="1"/>
    <row r="99" spans="5:13" s="111" customFormat="1">
      <c r="E99" s="115"/>
      <c r="F99" s="115" t="s">
        <v>40</v>
      </c>
      <c r="G99" s="115"/>
      <c r="H99" s="115"/>
      <c r="I99" s="115"/>
    </row>
    <row r="100" spans="5:13" s="111" customFormat="1"/>
    <row r="101" spans="5:13" s="111" customFormat="1">
      <c r="E101" s="111" t="s">
        <v>309</v>
      </c>
    </row>
    <row r="102" spans="5:13" s="111" customFormat="1">
      <c r="K102" s="111">
        <f>3.1416*E28^2</f>
        <v>78.539999999999992</v>
      </c>
    </row>
    <row r="103" spans="5:13" s="111" customFormat="1" ht="17.25">
      <c r="E103" s="111" t="s">
        <v>8</v>
      </c>
      <c r="F103" s="111">
        <f>E57/((0.25*E4)+(0.4*E6*E18))</f>
        <v>148.14814814814815</v>
      </c>
      <c r="G103" s="111" t="s">
        <v>300</v>
      </c>
      <c r="H103" s="111">
        <f>ROUNDUP(F103,0)</f>
        <v>149</v>
      </c>
      <c r="I103" s="111" t="s">
        <v>300</v>
      </c>
      <c r="M103" s="111">
        <f>((E57/H107)-(0.25*E4))/D53</f>
        <v>2.2862554112554116E-2</v>
      </c>
    </row>
    <row r="104" spans="5:13" s="111" customFormat="1">
      <c r="K104" s="111">
        <f>K102*((0.25*C51)+(D53*K107))</f>
        <v>103544.99999999999</v>
      </c>
      <c r="L104" s="111" t="s">
        <v>287</v>
      </c>
    </row>
    <row r="105" spans="5:13" s="111" customFormat="1">
      <c r="E105" s="111" t="s">
        <v>21</v>
      </c>
      <c r="F105" s="111">
        <f>SQRT((H103/3.1416))</f>
        <v>6.8868034772268976</v>
      </c>
      <c r="G105" s="111" t="s">
        <v>13</v>
      </c>
      <c r="H105" s="111">
        <f>ROUNDUP(F105,0)</f>
        <v>7</v>
      </c>
      <c r="I105" s="111" t="s">
        <v>13</v>
      </c>
      <c r="K105" s="111">
        <f>K104/1000</f>
        <v>103.54499999999999</v>
      </c>
      <c r="L105" s="111" t="s">
        <v>23</v>
      </c>
    </row>
    <row r="106" spans="5:13" s="111" customFormat="1"/>
    <row r="107" spans="5:13" s="111" customFormat="1" ht="17.25">
      <c r="E107" s="111" t="s">
        <v>41</v>
      </c>
      <c r="F107" s="111">
        <f>3.1416*H105*H105</f>
        <v>153.9384</v>
      </c>
      <c r="G107" s="111" t="s">
        <v>300</v>
      </c>
      <c r="H107" s="111">
        <f>ROUNDUP(F107,0)</f>
        <v>154</v>
      </c>
      <c r="I107" s="111" t="s">
        <v>300</v>
      </c>
      <c r="K107" s="111">
        <f>E30/K102</f>
        <v>2.368220015278839E-2</v>
      </c>
    </row>
    <row r="108" spans="5:13" s="111" customFormat="1"/>
    <row r="109" spans="5:13" s="111" customFormat="1">
      <c r="E109" s="116" t="s">
        <v>5</v>
      </c>
      <c r="F109" s="111">
        <f>((E57/H107)-(0.25*E4))/D53</f>
        <v>2.2862554112554116E-2</v>
      </c>
      <c r="H109" s="111">
        <f>IF(F109&lt;=0.01,0.01,IF(F109&gt;=0.01,ROUNDUP(F109,3)))</f>
        <v>2.3E-2</v>
      </c>
    </row>
    <row r="110" spans="5:13" s="111" customFormat="1"/>
    <row r="111" spans="5:13" s="111" customFormat="1" ht="17.25">
      <c r="E111" s="111" t="s">
        <v>10</v>
      </c>
      <c r="F111" s="111">
        <f>H109*(H107)</f>
        <v>3.5419999999999998</v>
      </c>
      <c r="G111" s="111" t="s">
        <v>300</v>
      </c>
    </row>
    <row r="112" spans="5:13" s="111" customFormat="1"/>
    <row r="113" spans="8:8" s="111" customFormat="1"/>
    <row r="114" spans="8:8" s="111" customFormat="1"/>
    <row r="115" spans="8:8" s="111" customFormat="1"/>
    <row r="116" spans="8:8" s="111" customFormat="1">
      <c r="H116" s="111">
        <f>F111/H107</f>
        <v>2.3E-2</v>
      </c>
    </row>
    <row r="117" spans="8:8" s="111" customFormat="1"/>
    <row r="118" spans="8:8" s="111" customFormat="1"/>
    <row r="119" spans="8:8" s="111" customFormat="1"/>
    <row r="120" spans="8:8" s="111" customFormat="1"/>
    <row r="121" spans="8:8" s="111" customFormat="1"/>
    <row r="122" spans="8:8" s="111" customFormat="1"/>
    <row r="123" spans="8:8" s="111" customFormat="1"/>
    <row r="124" spans="8:8" s="111" customFormat="1"/>
    <row r="125" spans="8:8" s="111" customFormat="1"/>
    <row r="126" spans="8:8" s="111" customFormat="1"/>
    <row r="127" spans="8:8" s="111" customFormat="1"/>
    <row r="128" spans="8:8" s="111" customFormat="1"/>
    <row r="129" s="111" customFormat="1"/>
    <row r="130" s="111" customFormat="1"/>
    <row r="131" s="111" customFormat="1"/>
    <row r="132" s="111" customFormat="1"/>
    <row r="133" s="111" customFormat="1"/>
    <row r="134" s="111" customFormat="1"/>
    <row r="135" s="111" customFormat="1"/>
    <row r="136" s="111" customFormat="1"/>
    <row r="137" s="111" customFormat="1"/>
    <row r="138" s="111" customFormat="1"/>
    <row r="139" s="111" customFormat="1"/>
    <row r="140" s="111" customFormat="1"/>
    <row r="141" s="111" customFormat="1"/>
    <row r="142" s="111" customFormat="1"/>
    <row r="143" s="111" customFormat="1"/>
    <row r="144" s="111" customFormat="1"/>
    <row r="145" s="111" customFormat="1"/>
    <row r="146" s="111" customFormat="1"/>
    <row r="147" s="111" customFormat="1"/>
    <row r="148" s="111" customFormat="1"/>
    <row r="149" s="111" customFormat="1"/>
    <row r="150" s="111" customFormat="1"/>
    <row r="151" s="111" customFormat="1"/>
    <row r="152" s="111" customFormat="1"/>
    <row r="153" s="111" customFormat="1"/>
    <row r="154" s="120" customFormat="1"/>
    <row r="155" s="120" customFormat="1"/>
    <row r="156" s="120" customFormat="1"/>
    <row r="157" s="120" customFormat="1"/>
    <row r="158" s="120" customFormat="1"/>
    <row r="159" s="120" customFormat="1"/>
    <row r="160" s="120" customFormat="1"/>
    <row r="161" s="120" customFormat="1"/>
    <row r="162" s="121" customFormat="1"/>
    <row r="163" s="121" customFormat="1"/>
    <row r="164" s="121" customFormat="1"/>
    <row r="165" s="121" customFormat="1"/>
    <row r="166" s="121" customFormat="1"/>
    <row r="167" s="121" customFormat="1"/>
    <row r="168" s="121" customFormat="1"/>
    <row r="169" s="121" customFormat="1"/>
    <row r="170" s="46" customFormat="1"/>
    <row r="171" s="46" customFormat="1"/>
    <row r="172" s="46" customFormat="1"/>
    <row r="173" s="46" customFormat="1"/>
    <row r="174" s="46" customFormat="1"/>
    <row r="175" s="46" customFormat="1"/>
    <row r="176" s="46" customFormat="1"/>
    <row r="177" s="46" customFormat="1"/>
    <row r="178" s="46" customFormat="1"/>
    <row r="179" s="46" customFormat="1"/>
    <row r="180" s="46" customFormat="1"/>
    <row r="181" s="46" customFormat="1"/>
    <row r="182" s="46" customFormat="1"/>
    <row r="183" s="46" customFormat="1"/>
    <row r="184" s="46" customFormat="1"/>
  </sheetData>
  <sheetProtection password="D81C" sheet="1" objects="1" scenarios="1" selectLockedCells="1"/>
  <conditionalFormatting sqref="G28">
    <cfRule type="iconSet" priority="1">
      <iconSet>
        <cfvo type="percent" val="0"/>
        <cfvo type="percent" val="1" gte="0"/>
        <cfvo type="num" val="1"/>
      </iconSet>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sheetPr>
    <tabColor rgb="FFFFFF00"/>
  </sheetPr>
  <dimension ref="D3:K109"/>
  <sheetViews>
    <sheetView workbookViewId="0">
      <selection activeCell="Q8" sqref="Q8"/>
    </sheetView>
  </sheetViews>
  <sheetFormatPr defaultRowHeight="15"/>
  <cols>
    <col min="1" max="16384" width="9.140625" style="6"/>
  </cols>
  <sheetData>
    <row r="3" spans="4:10" ht="26.25">
      <c r="J3" s="31" t="s">
        <v>266</v>
      </c>
    </row>
    <row r="6" spans="4:10">
      <c r="D6" s="6" t="s">
        <v>293</v>
      </c>
    </row>
    <row r="7" spans="4:10">
      <c r="D7" s="6" t="s">
        <v>298</v>
      </c>
    </row>
    <row r="40" spans="11:11" ht="21">
      <c r="K40" s="32" t="s">
        <v>267</v>
      </c>
    </row>
    <row r="74" spans="11:11" ht="21">
      <c r="K74" s="32" t="s">
        <v>268</v>
      </c>
    </row>
    <row r="109" spans="11:11" ht="21">
      <c r="K109" s="32"/>
    </row>
  </sheetData>
  <sheetProtection password="B64F" sheet="1" objects="1" scenarios="1" selectLockedCells="1" selectUnlockedCell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sheetPr>
    <tabColor rgb="FF41F117"/>
  </sheetPr>
  <dimension ref="B2:P585"/>
  <sheetViews>
    <sheetView workbookViewId="0">
      <selection sqref="A1:XFD1048576"/>
    </sheetView>
  </sheetViews>
  <sheetFormatPr defaultRowHeight="15"/>
  <cols>
    <col min="1" max="16384" width="9.140625" style="6"/>
  </cols>
  <sheetData>
    <row r="2" spans="2:8" ht="18.75">
      <c r="H2" s="27" t="s">
        <v>249</v>
      </c>
    </row>
    <row r="4" spans="2:8">
      <c r="B4" s="6" t="s">
        <v>250</v>
      </c>
    </row>
    <row r="5" spans="2:8">
      <c r="B5" s="6" t="s">
        <v>119</v>
      </c>
    </row>
    <row r="11" spans="2:8">
      <c r="C11" s="6" t="s">
        <v>76</v>
      </c>
    </row>
    <row r="12" spans="2:8">
      <c r="C12" s="6" t="s">
        <v>77</v>
      </c>
    </row>
    <row r="13" spans="2:8">
      <c r="C13" s="6" t="s">
        <v>78</v>
      </c>
    </row>
    <row r="14" spans="2:8">
      <c r="C14" s="6" t="s">
        <v>79</v>
      </c>
    </row>
    <row r="15" spans="2:8">
      <c r="C15" s="6" t="s">
        <v>80</v>
      </c>
    </row>
    <row r="23" spans="11:11">
      <c r="K23" s="6" t="s">
        <v>81</v>
      </c>
    </row>
    <row r="44" spans="3:15">
      <c r="F44" s="6" t="s">
        <v>82</v>
      </c>
      <c r="O44" s="6" t="s">
        <v>83</v>
      </c>
    </row>
    <row r="48" spans="3:15">
      <c r="C48" s="28" t="s">
        <v>85</v>
      </c>
      <c r="D48" s="28"/>
      <c r="E48" s="28"/>
      <c r="F48" s="28"/>
      <c r="G48" s="28"/>
    </row>
    <row r="49" spans="3:5">
      <c r="C49" s="6" t="s">
        <v>86</v>
      </c>
    </row>
    <row r="50" spans="3:5">
      <c r="C50" s="6" t="s">
        <v>87</v>
      </c>
    </row>
    <row r="51" spans="3:5">
      <c r="C51" s="6" t="s">
        <v>88</v>
      </c>
    </row>
    <row r="64" spans="3:5">
      <c r="E64" s="6" t="s">
        <v>120</v>
      </c>
    </row>
    <row r="65" spans="2:14">
      <c r="N65" s="6" t="s">
        <v>84</v>
      </c>
    </row>
    <row r="69" spans="2:14">
      <c r="B69" s="28"/>
      <c r="C69" s="28" t="s">
        <v>89</v>
      </c>
      <c r="D69" s="28"/>
      <c r="E69" s="28"/>
      <c r="F69" s="28"/>
      <c r="G69" s="28"/>
    </row>
    <row r="71" spans="2:14">
      <c r="C71" s="6" t="s">
        <v>90</v>
      </c>
    </row>
    <row r="72" spans="2:14">
      <c r="C72" s="6" t="s">
        <v>91</v>
      </c>
    </row>
    <row r="74" spans="2:14">
      <c r="B74" s="28"/>
      <c r="C74" s="28" t="s">
        <v>121</v>
      </c>
      <c r="D74" s="28"/>
      <c r="E74" s="28"/>
      <c r="F74" s="28"/>
      <c r="G74" s="28"/>
      <c r="H74" s="28"/>
      <c r="I74" s="28"/>
      <c r="J74" s="28"/>
    </row>
    <row r="93" spans="3:5">
      <c r="C93" s="28" t="s">
        <v>92</v>
      </c>
      <c r="D93" s="28"/>
      <c r="E93" s="28"/>
    </row>
    <row r="96" spans="3:5">
      <c r="D96" s="6" t="s">
        <v>93</v>
      </c>
    </row>
    <row r="103" spans="3:7">
      <c r="C103" s="28" t="s">
        <v>94</v>
      </c>
      <c r="D103" s="28"/>
      <c r="E103" s="28"/>
    </row>
    <row r="105" spans="3:7">
      <c r="D105" s="6" t="s">
        <v>95</v>
      </c>
    </row>
    <row r="108" spans="3:7">
      <c r="D108" s="6" t="s">
        <v>96</v>
      </c>
    </row>
    <row r="112" spans="3:7">
      <c r="C112" s="28" t="s">
        <v>97</v>
      </c>
      <c r="D112" s="28"/>
      <c r="E112" s="28"/>
      <c r="F112" s="28"/>
      <c r="G112" s="28"/>
    </row>
    <row r="114" spans="3:7">
      <c r="D114" s="6" t="s">
        <v>98</v>
      </c>
    </row>
    <row r="115" spans="3:7">
      <c r="D115" s="6" t="s">
        <v>99</v>
      </c>
    </row>
    <row r="116" spans="3:7">
      <c r="D116" s="6" t="s">
        <v>100</v>
      </c>
    </row>
    <row r="119" spans="3:7">
      <c r="C119" s="28" t="s">
        <v>101</v>
      </c>
      <c r="D119" s="28"/>
      <c r="E119" s="28"/>
      <c r="F119" s="28"/>
      <c r="G119" s="28"/>
    </row>
    <row r="121" spans="3:7">
      <c r="D121" s="6" t="s">
        <v>102</v>
      </c>
    </row>
    <row r="122" spans="3:7">
      <c r="D122" s="6" t="s">
        <v>103</v>
      </c>
    </row>
    <row r="125" spans="3:7">
      <c r="C125" s="28" t="s">
        <v>104</v>
      </c>
      <c r="D125" s="28"/>
      <c r="E125" s="28"/>
      <c r="F125" s="28"/>
      <c r="G125" s="28"/>
    </row>
    <row r="127" spans="3:7">
      <c r="D127" s="6" t="s">
        <v>105</v>
      </c>
    </row>
    <row r="128" spans="3:7">
      <c r="D128" s="6" t="s">
        <v>106</v>
      </c>
    </row>
    <row r="129" spans="2:6">
      <c r="D129" s="6" t="s">
        <v>107</v>
      </c>
    </row>
    <row r="130" spans="2:6">
      <c r="D130" s="6" t="s">
        <v>108</v>
      </c>
    </row>
    <row r="131" spans="2:6">
      <c r="D131" s="6" t="s">
        <v>109</v>
      </c>
    </row>
    <row r="134" spans="2:6">
      <c r="B134" s="28"/>
      <c r="C134" s="28" t="s">
        <v>110</v>
      </c>
      <c r="D134" s="28"/>
      <c r="E134" s="28"/>
    </row>
    <row r="136" spans="2:6">
      <c r="D136" s="6" t="s">
        <v>111</v>
      </c>
    </row>
    <row r="139" spans="2:6">
      <c r="B139" s="28"/>
      <c r="C139" s="28" t="s">
        <v>112</v>
      </c>
      <c r="D139" s="28"/>
      <c r="E139" s="28"/>
      <c r="F139" s="28"/>
    </row>
    <row r="141" spans="2:6">
      <c r="D141" s="6" t="s">
        <v>113</v>
      </c>
    </row>
    <row r="142" spans="2:6">
      <c r="C142" s="6" t="s">
        <v>114</v>
      </c>
    </row>
    <row r="145" spans="2:7">
      <c r="B145" s="28"/>
      <c r="C145" s="28" t="s">
        <v>115</v>
      </c>
      <c r="D145" s="28"/>
      <c r="E145" s="28"/>
      <c r="F145" s="28"/>
      <c r="G145" s="28"/>
    </row>
    <row r="146" spans="2:7">
      <c r="C146" s="6" t="s">
        <v>116</v>
      </c>
    </row>
    <row r="147" spans="2:7">
      <c r="C147" s="6" t="s">
        <v>117</v>
      </c>
    </row>
    <row r="172" spans="5:5">
      <c r="E172" s="6" t="s">
        <v>118</v>
      </c>
    </row>
    <row r="194" spans="2:9">
      <c r="E194" s="29" t="s">
        <v>122</v>
      </c>
    </row>
    <row r="198" spans="2:9">
      <c r="C198" s="28" t="s">
        <v>123</v>
      </c>
      <c r="D198" s="28"/>
      <c r="E198" s="28"/>
      <c r="F198" s="28"/>
      <c r="G198" s="28"/>
      <c r="H198" s="28"/>
      <c r="I198" s="28"/>
    </row>
    <row r="200" spans="2:9">
      <c r="D200" s="6" t="s">
        <v>124</v>
      </c>
    </row>
    <row r="204" spans="2:9">
      <c r="B204" s="28"/>
      <c r="C204" s="28" t="s">
        <v>125</v>
      </c>
      <c r="D204" s="28"/>
      <c r="E204" s="28"/>
      <c r="F204" s="28"/>
    </row>
    <row r="209" spans="3:9">
      <c r="C209" s="28" t="s">
        <v>126</v>
      </c>
      <c r="D209" s="28"/>
      <c r="E209" s="28"/>
      <c r="F209" s="28"/>
      <c r="G209" s="28"/>
      <c r="H209" s="28"/>
      <c r="I209" s="28"/>
    </row>
    <row r="210" spans="3:9">
      <c r="C210" s="28"/>
      <c r="D210" s="28"/>
      <c r="E210" s="28"/>
      <c r="F210" s="28"/>
      <c r="G210" s="28"/>
      <c r="H210" s="28"/>
      <c r="I210" s="28"/>
    </row>
    <row r="214" spans="3:9">
      <c r="C214" s="28" t="s">
        <v>127</v>
      </c>
    </row>
    <row r="215" spans="3:9">
      <c r="C215" s="6" t="s">
        <v>128</v>
      </c>
    </row>
    <row r="217" spans="3:9">
      <c r="C217" s="28" t="s">
        <v>129</v>
      </c>
    </row>
    <row r="219" spans="3:9">
      <c r="C219" s="6" t="s">
        <v>130</v>
      </c>
    </row>
    <row r="227" spans="3:7">
      <c r="C227" s="6" t="s">
        <v>133</v>
      </c>
    </row>
    <row r="230" spans="3:7">
      <c r="C230" s="6" t="s">
        <v>131</v>
      </c>
    </row>
    <row r="233" spans="3:7">
      <c r="C233" s="6" t="s">
        <v>114</v>
      </c>
    </row>
    <row r="237" spans="3:7">
      <c r="D237" s="15">
        <v>11</v>
      </c>
    </row>
    <row r="238" spans="3:7">
      <c r="C238" s="6" t="s">
        <v>114</v>
      </c>
    </row>
    <row r="239" spans="3:7">
      <c r="C239" s="6" t="s">
        <v>134</v>
      </c>
      <c r="G239" s="16" t="s">
        <v>132</v>
      </c>
    </row>
    <row r="246" spans="3:3">
      <c r="C246" s="6" t="s">
        <v>139</v>
      </c>
    </row>
    <row r="248" spans="3:3">
      <c r="C248" s="6" t="s">
        <v>135</v>
      </c>
    </row>
    <row r="250" spans="3:3">
      <c r="C250" s="6" t="s">
        <v>136</v>
      </c>
    </row>
    <row r="252" spans="3:3">
      <c r="C252" s="6" t="s">
        <v>137</v>
      </c>
    </row>
    <row r="254" spans="3:3">
      <c r="C254" s="6" t="s">
        <v>138</v>
      </c>
    </row>
    <row r="259" spans="3:6">
      <c r="C259" s="28" t="s">
        <v>142</v>
      </c>
    </row>
    <row r="261" spans="3:6">
      <c r="C261" s="6" t="s">
        <v>140</v>
      </c>
    </row>
    <row r="262" spans="3:6">
      <c r="C262" s="6" t="s">
        <v>141</v>
      </c>
    </row>
    <row r="267" spans="3:6">
      <c r="C267" s="6" t="s">
        <v>143</v>
      </c>
    </row>
    <row r="269" spans="3:6">
      <c r="C269" s="6" t="s">
        <v>144</v>
      </c>
    </row>
    <row r="272" spans="3:6">
      <c r="F272" s="6" t="s">
        <v>145</v>
      </c>
    </row>
    <row r="273" spans="5:6">
      <c r="F273" s="6" t="s">
        <v>146</v>
      </c>
    </row>
    <row r="285" spans="5:6">
      <c r="E285" s="6" t="s">
        <v>147</v>
      </c>
    </row>
    <row r="290" spans="3:3">
      <c r="C290" s="6" t="s">
        <v>148</v>
      </c>
    </row>
    <row r="311" spans="3:3">
      <c r="C311" s="6" t="s">
        <v>149</v>
      </c>
    </row>
    <row r="316" spans="3:3">
      <c r="C316" s="6" t="s">
        <v>150</v>
      </c>
    </row>
    <row r="322" spans="3:3">
      <c r="C322" s="6" t="s">
        <v>151</v>
      </c>
    </row>
    <row r="323" spans="3:3">
      <c r="C323" s="6" t="s">
        <v>152</v>
      </c>
    </row>
    <row r="324" spans="3:3">
      <c r="C324" s="6" t="s">
        <v>153</v>
      </c>
    </row>
    <row r="347" spans="3:3">
      <c r="C347" s="6" t="s">
        <v>154</v>
      </c>
    </row>
    <row r="350" spans="3:3">
      <c r="C350" s="15" t="s">
        <v>155</v>
      </c>
    </row>
    <row r="351" spans="3:3">
      <c r="C351" s="6" t="s">
        <v>156</v>
      </c>
    </row>
    <row r="352" spans="3:3">
      <c r="C352" s="6" t="s">
        <v>157</v>
      </c>
    </row>
    <row r="354" spans="3:10">
      <c r="C354" s="6" t="s">
        <v>158</v>
      </c>
      <c r="G354" s="6" t="s">
        <v>159</v>
      </c>
      <c r="J354" s="16" t="s">
        <v>172</v>
      </c>
    </row>
    <row r="356" spans="3:10">
      <c r="C356" s="6" t="s">
        <v>160</v>
      </c>
    </row>
    <row r="358" spans="3:10">
      <c r="C358" s="6" t="s">
        <v>161</v>
      </c>
    </row>
    <row r="362" spans="3:10">
      <c r="C362" s="6" t="s">
        <v>162</v>
      </c>
    </row>
    <row r="363" spans="3:10">
      <c r="C363" s="6" t="s">
        <v>163</v>
      </c>
    </row>
    <row r="365" spans="3:10">
      <c r="C365" s="6" t="s">
        <v>164</v>
      </c>
      <c r="F365" s="6" t="s">
        <v>165</v>
      </c>
      <c r="H365" s="6" t="s">
        <v>166</v>
      </c>
    </row>
    <row r="367" spans="3:10">
      <c r="C367" s="6" t="s">
        <v>167</v>
      </c>
      <c r="I367" s="6" t="s">
        <v>168</v>
      </c>
    </row>
    <row r="369" spans="3:7">
      <c r="C369" s="6" t="s">
        <v>169</v>
      </c>
    </row>
    <row r="371" spans="3:7">
      <c r="C371" s="6" t="s">
        <v>173</v>
      </c>
      <c r="G371" s="15" t="s">
        <v>170</v>
      </c>
    </row>
    <row r="373" spans="3:7">
      <c r="C373" s="6" t="s">
        <v>171</v>
      </c>
    </row>
    <row r="376" spans="3:7">
      <c r="C376" s="28" t="s">
        <v>174</v>
      </c>
    </row>
    <row r="378" spans="3:7">
      <c r="C378" s="6" t="s">
        <v>179</v>
      </c>
    </row>
    <row r="379" spans="3:7">
      <c r="C379" s="6" t="s">
        <v>180</v>
      </c>
    </row>
    <row r="380" spans="3:7">
      <c r="C380" s="6" t="s">
        <v>181</v>
      </c>
    </row>
    <row r="381" spans="3:7">
      <c r="C381" s="6" t="s">
        <v>182</v>
      </c>
    </row>
    <row r="383" spans="3:7">
      <c r="C383" s="6" t="s">
        <v>183</v>
      </c>
    </row>
    <row r="384" spans="3:7">
      <c r="C384" s="6" t="s">
        <v>175</v>
      </c>
    </row>
    <row r="386" spans="3:16">
      <c r="C386" s="6" t="s">
        <v>176</v>
      </c>
      <c r="G386" s="6" t="s">
        <v>177</v>
      </c>
    </row>
    <row r="389" spans="3:16">
      <c r="C389" s="28" t="s">
        <v>251</v>
      </c>
    </row>
    <row r="391" spans="3:16">
      <c r="C391" s="6" t="s">
        <v>184</v>
      </c>
    </row>
    <row r="392" spans="3:16">
      <c r="C392" s="6" t="s">
        <v>192</v>
      </c>
      <c r="P392" s="6" t="s">
        <v>185</v>
      </c>
    </row>
    <row r="393" spans="3:16">
      <c r="C393" s="6" t="s">
        <v>186</v>
      </c>
      <c r="J393" s="6" t="s">
        <v>188</v>
      </c>
      <c r="L393" s="6" t="s">
        <v>189</v>
      </c>
    </row>
    <row r="394" spans="3:16">
      <c r="C394" s="6" t="s">
        <v>190</v>
      </c>
    </row>
    <row r="395" spans="3:16">
      <c r="C395" s="6" t="s">
        <v>191</v>
      </c>
    </row>
    <row r="404" spans="3:3">
      <c r="C404" s="6" t="s">
        <v>193</v>
      </c>
    </row>
    <row r="405" spans="3:3">
      <c r="C405" s="6" t="s">
        <v>194</v>
      </c>
    </row>
    <row r="407" spans="3:3" ht="15.75">
      <c r="C407" s="17" t="s">
        <v>196</v>
      </c>
    </row>
    <row r="408" spans="3:3">
      <c r="C408" s="6" t="s">
        <v>195</v>
      </c>
    </row>
    <row r="435" spans="3:13">
      <c r="C435" s="6" t="s">
        <v>197</v>
      </c>
    </row>
    <row r="437" spans="3:13">
      <c r="C437" s="6" t="s">
        <v>198</v>
      </c>
    </row>
    <row r="438" spans="3:13">
      <c r="C438" s="6" t="s">
        <v>199</v>
      </c>
      <c r="F438" s="6" t="s">
        <v>200</v>
      </c>
      <c r="K438" s="6" t="s">
        <v>159</v>
      </c>
      <c r="M438" s="6" t="s">
        <v>201</v>
      </c>
    </row>
    <row r="439" spans="3:13">
      <c r="C439" s="6" t="s">
        <v>202</v>
      </c>
      <c r="K439" s="6" t="s">
        <v>203</v>
      </c>
    </row>
    <row r="440" spans="3:13">
      <c r="C440" s="6" t="s">
        <v>205</v>
      </c>
    </row>
    <row r="441" spans="3:13">
      <c r="C441" s="6" t="s">
        <v>204</v>
      </c>
    </row>
    <row r="443" spans="3:13" ht="31.5">
      <c r="C443" s="18" t="s">
        <v>251</v>
      </c>
    </row>
    <row r="445" spans="3:13">
      <c r="C445" s="6" t="s">
        <v>206</v>
      </c>
    </row>
    <row r="446" spans="3:13">
      <c r="C446" s="6" t="s">
        <v>209</v>
      </c>
      <c r="K446" s="6" t="s">
        <v>207</v>
      </c>
    </row>
    <row r="447" spans="3:13">
      <c r="C447" s="6" t="s">
        <v>208</v>
      </c>
      <c r="I447" s="6" t="s">
        <v>211</v>
      </c>
      <c r="L447" s="6" t="s">
        <v>212</v>
      </c>
    </row>
    <row r="448" spans="3:13">
      <c r="C448" s="6" t="s">
        <v>210</v>
      </c>
      <c r="G448" s="6" t="s">
        <v>213</v>
      </c>
      <c r="K448" s="6" t="s">
        <v>214</v>
      </c>
    </row>
    <row r="456" spans="3:9">
      <c r="C456" s="6" t="s">
        <v>187</v>
      </c>
      <c r="E456" s="6" t="s">
        <v>215</v>
      </c>
    </row>
    <row r="457" spans="3:9">
      <c r="C457" s="6" t="s">
        <v>216</v>
      </c>
      <c r="I457" s="6" t="s">
        <v>217</v>
      </c>
    </row>
    <row r="486" spans="3:3">
      <c r="C486" s="6" t="s">
        <v>218</v>
      </c>
    </row>
    <row r="509" spans="3:3">
      <c r="C509" s="30" t="s">
        <v>219</v>
      </c>
    </row>
    <row r="511" spans="3:3" ht="15.75">
      <c r="C511" s="23" t="s">
        <v>220</v>
      </c>
    </row>
    <row r="512" spans="3:3" ht="15.75">
      <c r="C512" s="23" t="s">
        <v>221</v>
      </c>
    </row>
    <row r="514" spans="3:11">
      <c r="C514" s="30" t="s">
        <v>222</v>
      </c>
    </row>
    <row r="523" spans="3:11" ht="15.75">
      <c r="C523" s="24" t="s">
        <v>1</v>
      </c>
    </row>
    <row r="525" spans="3:11" ht="15.75">
      <c r="D525" s="25" t="s">
        <v>223</v>
      </c>
      <c r="K525" s="25" t="s">
        <v>227</v>
      </c>
    </row>
    <row r="527" spans="3:11" ht="15.75">
      <c r="D527" s="25" t="s">
        <v>224</v>
      </c>
      <c r="H527" s="25" t="s">
        <v>228</v>
      </c>
      <c r="J527" s="24" t="s">
        <v>225</v>
      </c>
    </row>
    <row r="529" spans="3:13" ht="15.75">
      <c r="D529" s="25" t="s">
        <v>224</v>
      </c>
      <c r="H529" s="25" t="s">
        <v>228</v>
      </c>
      <c r="J529" s="24" t="s">
        <v>225</v>
      </c>
    </row>
    <row r="531" spans="3:13" ht="15.75">
      <c r="D531" s="25" t="s">
        <v>226</v>
      </c>
    </row>
    <row r="534" spans="3:13" ht="15.75">
      <c r="C534" s="26" t="s">
        <v>114</v>
      </c>
    </row>
    <row r="538" spans="3:13">
      <c r="C538" s="28" t="s">
        <v>229</v>
      </c>
    </row>
    <row r="540" spans="3:13">
      <c r="C540" s="6" t="s">
        <v>230</v>
      </c>
    </row>
    <row r="541" spans="3:13">
      <c r="C541" s="6" t="s">
        <v>231</v>
      </c>
      <c r="M541" s="6" t="s">
        <v>178</v>
      </c>
    </row>
    <row r="542" spans="3:13">
      <c r="C542" s="6" t="s">
        <v>232</v>
      </c>
    </row>
    <row r="543" spans="3:13">
      <c r="C543" s="6" t="s">
        <v>233</v>
      </c>
    </row>
    <row r="544" spans="3:13">
      <c r="C544" s="6" t="s">
        <v>234</v>
      </c>
    </row>
    <row r="550" spans="3:16" ht="15.75">
      <c r="C550" s="20" t="s">
        <v>251</v>
      </c>
    </row>
    <row r="552" spans="3:16" ht="15.75">
      <c r="C552" s="21" t="s">
        <v>235</v>
      </c>
      <c r="L552" s="21" t="s">
        <v>238</v>
      </c>
    </row>
    <row r="553" spans="3:16" ht="15.75">
      <c r="C553" s="21" t="s">
        <v>240</v>
      </c>
      <c r="I553" s="21" t="s">
        <v>236</v>
      </c>
      <c r="M553" s="21" t="s">
        <v>239</v>
      </c>
      <c r="P553" s="21" t="s">
        <v>237</v>
      </c>
    </row>
    <row r="565" spans="3:11" ht="15.75">
      <c r="C565" s="22" t="s">
        <v>241</v>
      </c>
      <c r="H565" s="21" t="s">
        <v>242</v>
      </c>
      <c r="K565" s="21" t="s">
        <v>243</v>
      </c>
    </row>
    <row r="572" spans="3:11" ht="15.75">
      <c r="C572" s="19" t="s">
        <v>244</v>
      </c>
    </row>
    <row r="582" spans="3:6" ht="15.75">
      <c r="C582" s="22" t="s">
        <v>245</v>
      </c>
      <c r="F582" s="22" t="s">
        <v>246</v>
      </c>
    </row>
    <row r="583" spans="3:6" ht="15.75">
      <c r="F583" s="22" t="s">
        <v>247</v>
      </c>
    </row>
    <row r="585" spans="3:6" ht="15.75">
      <c r="C585" s="22" t="s">
        <v>248</v>
      </c>
    </row>
  </sheetData>
  <sheetProtection password="B64F" sheet="1" objects="1" scenarios="1" selectLockedCells="1" selectUnlockedCell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sheetPr>
    <tabColor rgb="FFFF0000"/>
  </sheetPr>
  <dimension ref="E2:P22"/>
  <sheetViews>
    <sheetView workbookViewId="0">
      <selection activeCell="G11" sqref="G11"/>
    </sheetView>
  </sheetViews>
  <sheetFormatPr defaultRowHeight="15"/>
  <cols>
    <col min="1" max="16384" width="9.140625" style="10"/>
  </cols>
  <sheetData>
    <row r="2" spans="5:16" ht="46.5">
      <c r="I2" s="33" t="s">
        <v>291</v>
      </c>
    </row>
    <row r="5" spans="5:16">
      <c r="E5" s="10" t="s">
        <v>274</v>
      </c>
    </row>
    <row r="6" spans="5:16">
      <c r="E6" s="10" t="s">
        <v>292</v>
      </c>
    </row>
    <row r="7" spans="5:16">
      <c r="E7" s="10" t="s">
        <v>273</v>
      </c>
    </row>
    <row r="9" spans="5:16" ht="15.75" thickBot="1"/>
    <row r="10" spans="5:16" ht="15.75" thickTop="1">
      <c r="F10" s="34"/>
      <c r="G10" s="35"/>
      <c r="H10" s="35"/>
      <c r="I10" s="35"/>
      <c r="J10" s="35"/>
      <c r="K10" s="35"/>
      <c r="L10" s="35"/>
      <c r="M10" s="35"/>
      <c r="N10" s="35"/>
      <c r="O10" s="36"/>
      <c r="P10" s="37"/>
    </row>
    <row r="11" spans="5:16" ht="20.25">
      <c r="F11" s="38"/>
      <c r="G11" s="39" t="s">
        <v>269</v>
      </c>
      <c r="H11" s="37"/>
      <c r="I11" s="37"/>
      <c r="J11" s="37"/>
      <c r="K11" s="37"/>
      <c r="L11" s="37"/>
      <c r="M11" s="37"/>
      <c r="N11" s="37"/>
      <c r="O11" s="40"/>
    </row>
    <row r="12" spans="5:16">
      <c r="F12" s="38"/>
      <c r="G12" s="37" t="s">
        <v>270</v>
      </c>
      <c r="H12" s="37"/>
      <c r="I12" s="37"/>
      <c r="J12" s="37"/>
      <c r="K12" s="37"/>
      <c r="L12" s="37"/>
      <c r="M12" s="37"/>
      <c r="N12" s="37"/>
      <c r="O12" s="40"/>
    </row>
    <row r="13" spans="5:16">
      <c r="F13" s="38"/>
      <c r="G13" s="37"/>
      <c r="H13" s="37"/>
      <c r="I13" s="37"/>
      <c r="J13" s="37"/>
      <c r="K13" s="37"/>
      <c r="L13" s="37"/>
      <c r="M13" s="37"/>
      <c r="N13" s="37"/>
      <c r="O13" s="40"/>
    </row>
    <row r="14" spans="5:16">
      <c r="F14" s="38"/>
      <c r="G14" s="37" t="s">
        <v>271</v>
      </c>
      <c r="H14" s="37"/>
      <c r="I14" s="37"/>
      <c r="J14" s="37"/>
      <c r="K14" s="37"/>
      <c r="L14" s="37"/>
      <c r="M14" s="37"/>
      <c r="N14" s="37"/>
      <c r="O14" s="40"/>
    </row>
    <row r="15" spans="5:16">
      <c r="F15" s="38"/>
      <c r="G15" s="37" t="s">
        <v>290</v>
      </c>
      <c r="H15" s="37"/>
      <c r="I15" s="37"/>
      <c r="J15" s="37"/>
      <c r="K15" s="37"/>
      <c r="L15" s="37"/>
      <c r="M15" s="37"/>
      <c r="N15" s="37"/>
      <c r="O15" s="40"/>
    </row>
    <row r="16" spans="5:16">
      <c r="F16" s="38"/>
      <c r="G16" s="10" t="s">
        <v>311</v>
      </c>
      <c r="H16" s="37"/>
      <c r="I16" s="37"/>
      <c r="J16" s="37"/>
      <c r="K16" s="37"/>
      <c r="L16" s="37"/>
      <c r="M16" s="37"/>
      <c r="N16" s="37"/>
      <c r="O16" s="40"/>
    </row>
    <row r="17" spans="6:15">
      <c r="F17" s="38"/>
      <c r="G17" s="37"/>
      <c r="H17" s="37"/>
      <c r="I17" s="37"/>
      <c r="J17" s="37"/>
      <c r="K17" s="37"/>
      <c r="L17" s="37"/>
      <c r="M17" s="37"/>
      <c r="N17" s="37"/>
      <c r="O17" s="40"/>
    </row>
    <row r="18" spans="6:15">
      <c r="F18" s="38"/>
      <c r="G18" s="37"/>
      <c r="H18" s="37" t="s">
        <v>272</v>
      </c>
      <c r="I18" s="37"/>
      <c r="J18" s="37"/>
      <c r="K18" s="37"/>
      <c r="L18" s="37"/>
      <c r="M18" s="37"/>
      <c r="N18" s="37"/>
      <c r="O18" s="40"/>
    </row>
    <row r="19" spans="6:15">
      <c r="F19" s="38"/>
      <c r="G19" s="37"/>
      <c r="H19" s="37"/>
      <c r="I19" s="37"/>
      <c r="J19" s="37"/>
      <c r="K19" s="37"/>
      <c r="L19" s="37"/>
      <c r="M19" s="37"/>
      <c r="N19" s="37"/>
      <c r="O19" s="40"/>
    </row>
    <row r="20" spans="6:15" ht="15.75">
      <c r="F20" s="38"/>
      <c r="G20" s="41" t="s">
        <v>310</v>
      </c>
      <c r="H20" s="37"/>
      <c r="I20" s="37"/>
      <c r="J20" s="37"/>
      <c r="K20" s="37"/>
      <c r="L20" s="37"/>
      <c r="M20" s="37"/>
      <c r="N20" s="37"/>
      <c r="O20" s="40"/>
    </row>
    <row r="21" spans="6:15" ht="15.75" thickBot="1">
      <c r="F21" s="42"/>
      <c r="G21" s="43"/>
      <c r="H21" s="43"/>
      <c r="I21" s="43"/>
      <c r="J21" s="43"/>
      <c r="K21" s="43"/>
      <c r="L21" s="43"/>
      <c r="M21" s="43"/>
      <c r="N21" s="43"/>
      <c r="O21" s="44"/>
    </row>
    <row r="22" spans="6:15" ht="15.75" thickTop="1"/>
  </sheetData>
  <sheetProtection password="D81C" sheet="1" objects="1" scenarios="1"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Column Design</vt:lpstr>
      <vt:lpstr>Check</vt:lpstr>
      <vt:lpstr>Theories</vt:lpstr>
      <vt:lpstr>Disclaimer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Humayoun</dc:creator>
  <cp:lastModifiedBy>Manoj</cp:lastModifiedBy>
  <dcterms:created xsi:type="dcterms:W3CDTF">2013-01-18T07:19:44Z</dcterms:created>
  <dcterms:modified xsi:type="dcterms:W3CDTF">2016-11-08T07:57:17Z</dcterms:modified>
</cp:coreProperties>
</file>